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KR" sheetId="1" r:id="rId1"/>
    <sheet name="Prognoza" sheetId="2" r:id="rId2"/>
  </sheets>
  <externalReferences>
    <externalReference r:id="rId3"/>
  </externalReferences>
  <definedNames>
    <definedName name="r.A">KR!$B$37</definedName>
    <definedName name="r.C">KR!$B$35</definedName>
    <definedName name="r.CP">KR!$B$36</definedName>
  </definedNames>
  <calcPr calcId="124519"/>
</workbook>
</file>

<file path=xl/calcChain.xml><?xml version="1.0" encoding="utf-8"?>
<calcChain xmlns="http://schemas.openxmlformats.org/spreadsheetml/2006/main">
  <c r="B27" i="1"/>
  <c r="C7"/>
  <c r="C8"/>
  <c r="C9"/>
  <c r="C10"/>
  <c r="I7"/>
  <c r="C37"/>
  <c r="C36"/>
  <c r="C35"/>
  <c r="B26"/>
  <c r="B25"/>
  <c r="C19"/>
  <c r="D19"/>
  <c r="E19"/>
  <c r="C20"/>
  <c r="D20"/>
  <c r="E20"/>
  <c r="C21"/>
  <c r="D21"/>
  <c r="E21"/>
  <c r="C22"/>
  <c r="D22"/>
  <c r="E22"/>
  <c r="C15"/>
  <c r="D15"/>
  <c r="E15"/>
  <c r="C16"/>
  <c r="D16"/>
  <c r="E16"/>
  <c r="C17"/>
  <c r="D17"/>
  <c r="E17"/>
  <c r="C18"/>
  <c r="D18"/>
  <c r="E18"/>
  <c r="C11"/>
  <c r="D11"/>
  <c r="E11"/>
  <c r="C12"/>
  <c r="D12"/>
  <c r="E12"/>
  <c r="C13"/>
  <c r="D13"/>
  <c r="E13"/>
  <c r="C14"/>
  <c r="D14"/>
  <c r="E14"/>
  <c r="D7"/>
  <c r="E7"/>
  <c r="D8"/>
  <c r="E8"/>
  <c r="D9"/>
  <c r="E9"/>
  <c r="D10"/>
  <c r="E10"/>
  <c r="H15" l="1"/>
  <c r="N15" s="1"/>
  <c r="H7"/>
  <c r="N7" s="1"/>
  <c r="H11"/>
  <c r="N11" s="1"/>
  <c r="I11"/>
  <c r="O11" s="1"/>
  <c r="G11"/>
  <c r="M11" s="1"/>
  <c r="I15"/>
  <c r="O15" s="1"/>
  <c r="P15" s="1"/>
  <c r="Q15" s="1"/>
  <c r="G15"/>
  <c r="M15" s="1"/>
  <c r="H19"/>
  <c r="N19" s="1"/>
  <c r="I19"/>
  <c r="O19" s="1"/>
  <c r="G19"/>
  <c r="M19" s="1"/>
  <c r="P19" s="1"/>
  <c r="G7"/>
  <c r="M7" s="1"/>
  <c r="P11"/>
  <c r="Q11" s="1"/>
  <c r="O7"/>
  <c r="D7" i="2"/>
  <c r="E7"/>
  <c r="F7"/>
  <c r="G7"/>
  <c r="H7"/>
  <c r="I7"/>
  <c r="J7"/>
  <c r="K7"/>
  <c r="L7"/>
  <c r="M7"/>
  <c r="D8"/>
  <c r="E8"/>
  <c r="F8"/>
  <c r="G8"/>
  <c r="H8"/>
  <c r="I8"/>
  <c r="J8"/>
  <c r="K8"/>
  <c r="L8"/>
  <c r="M8"/>
  <c r="D9"/>
  <c r="E9"/>
  <c r="F9"/>
  <c r="G9"/>
  <c r="H9"/>
  <c r="I9"/>
  <c r="J9"/>
  <c r="K9"/>
  <c r="L9"/>
  <c r="M9"/>
  <c r="D10"/>
  <c r="E10"/>
  <c r="F10"/>
  <c r="G10"/>
  <c r="H10"/>
  <c r="I10"/>
  <c r="J10"/>
  <c r="K10"/>
  <c r="L10"/>
  <c r="M10"/>
  <c r="D11"/>
  <c r="E11"/>
  <c r="F11"/>
  <c r="G11"/>
  <c r="H11"/>
  <c r="I11"/>
  <c r="J11"/>
  <c r="K11"/>
  <c r="L11"/>
  <c r="M11"/>
  <c r="D12"/>
  <c r="E12"/>
  <c r="F12"/>
  <c r="G12"/>
  <c r="H12"/>
  <c r="I12"/>
  <c r="J12"/>
  <c r="K12"/>
  <c r="L12"/>
  <c r="M12"/>
  <c r="D13"/>
  <c r="E13"/>
  <c r="F13"/>
  <c r="G13"/>
  <c r="H13"/>
  <c r="I13"/>
  <c r="J13"/>
  <c r="K13"/>
  <c r="L13"/>
  <c r="M13"/>
  <c r="D14"/>
  <c r="E14"/>
  <c r="F14"/>
  <c r="G14"/>
  <c r="H14"/>
  <c r="I14"/>
  <c r="J14"/>
  <c r="K14"/>
  <c r="L14"/>
  <c r="M14"/>
  <c r="D15"/>
  <c r="E15"/>
  <c r="F15"/>
  <c r="G15"/>
  <c r="H15"/>
  <c r="I15"/>
  <c r="J15"/>
  <c r="K15"/>
  <c r="L15"/>
  <c r="M15"/>
  <c r="D16"/>
  <c r="E16"/>
  <c r="F16"/>
  <c r="G16"/>
  <c r="H16"/>
  <c r="I16"/>
  <c r="J16"/>
  <c r="K16"/>
  <c r="L16"/>
  <c r="M16"/>
  <c r="D17"/>
  <c r="E17"/>
  <c r="F17"/>
  <c r="G17"/>
  <c r="H17"/>
  <c r="I17"/>
  <c r="J17"/>
  <c r="K17"/>
  <c r="L17"/>
  <c r="M17"/>
  <c r="D18"/>
  <c r="E18"/>
  <c r="F18"/>
  <c r="G18"/>
  <c r="H18"/>
  <c r="I18"/>
  <c r="J18"/>
  <c r="K18"/>
  <c r="L18"/>
  <c r="M18"/>
  <c r="D19"/>
  <c r="E19"/>
  <c r="F19"/>
  <c r="G19"/>
  <c r="H19"/>
  <c r="I19"/>
  <c r="J19"/>
  <c r="K19"/>
  <c r="L19"/>
  <c r="M19"/>
  <c r="D20"/>
  <c r="E20"/>
  <c r="F20"/>
  <c r="G20"/>
  <c r="H20"/>
  <c r="I20"/>
  <c r="J20"/>
  <c r="K20"/>
  <c r="L20"/>
  <c r="M20"/>
  <c r="D21"/>
  <c r="E21"/>
  <c r="F21"/>
  <c r="G21"/>
  <c r="H21"/>
  <c r="I21"/>
  <c r="J21"/>
  <c r="K21"/>
  <c r="L21"/>
  <c r="M21"/>
  <c r="D22"/>
  <c r="E22"/>
  <c r="F22"/>
  <c r="G22"/>
  <c r="H22"/>
  <c r="I22"/>
  <c r="J22"/>
  <c r="K22"/>
  <c r="L22"/>
  <c r="M22"/>
  <c r="D23"/>
  <c r="E23"/>
  <c r="F23"/>
  <c r="G23"/>
  <c r="H23"/>
  <c r="I23"/>
  <c r="J23"/>
  <c r="K23"/>
  <c r="L23"/>
  <c r="M23"/>
  <c r="D24"/>
  <c r="E24"/>
  <c r="F24"/>
  <c r="G24"/>
  <c r="H24"/>
  <c r="I24"/>
  <c r="J24"/>
  <c r="K24"/>
  <c r="L24"/>
  <c r="M24"/>
  <c r="D25"/>
  <c r="E25"/>
  <c r="F25"/>
  <c r="G25"/>
  <c r="H25"/>
  <c r="I25"/>
  <c r="J25"/>
  <c r="K25"/>
  <c r="L25"/>
  <c r="M25"/>
  <c r="D26"/>
  <c r="E26"/>
  <c r="F26"/>
  <c r="G26"/>
  <c r="H26"/>
  <c r="I26"/>
  <c r="J26"/>
  <c r="K26"/>
  <c r="L26"/>
  <c r="M26"/>
  <c r="D27"/>
  <c r="E27"/>
  <c r="F27"/>
  <c r="G27"/>
  <c r="H27"/>
  <c r="I27"/>
  <c r="J27"/>
  <c r="K27"/>
  <c r="L27"/>
  <c r="M27"/>
  <c r="D28"/>
  <c r="E28"/>
  <c r="F28"/>
  <c r="G28"/>
  <c r="H28"/>
  <c r="I28"/>
  <c r="J28"/>
  <c r="K28"/>
  <c r="L28"/>
  <c r="M28"/>
  <c r="D29"/>
  <c r="E29"/>
  <c r="F29"/>
  <c r="G29"/>
  <c r="H29"/>
  <c r="I29"/>
  <c r="J29"/>
  <c r="K29"/>
  <c r="L29"/>
  <c r="M29"/>
  <c r="D30"/>
  <c r="E30"/>
  <c r="F30"/>
  <c r="G30"/>
  <c r="H30"/>
  <c r="I30"/>
  <c r="J30"/>
  <c r="K30"/>
  <c r="L30"/>
  <c r="M30"/>
  <c r="D31"/>
  <c r="E31"/>
  <c r="F31"/>
  <c r="G31"/>
  <c r="H31"/>
  <c r="I31"/>
  <c r="J31"/>
  <c r="K31"/>
  <c r="L31"/>
  <c r="M31"/>
  <c r="D32"/>
  <c r="E32"/>
  <c r="F32"/>
  <c r="G32"/>
  <c r="H32"/>
  <c r="I32"/>
  <c r="J32"/>
  <c r="K32"/>
  <c r="L32"/>
  <c r="M32"/>
  <c r="D33"/>
  <c r="E33"/>
  <c r="F33"/>
  <c r="G33"/>
  <c r="H33"/>
  <c r="I33"/>
  <c r="J33"/>
  <c r="K33"/>
  <c r="L33"/>
  <c r="M33"/>
  <c r="D34"/>
  <c r="E34"/>
  <c r="F34"/>
  <c r="G34"/>
  <c r="H34"/>
  <c r="I34"/>
  <c r="J34"/>
  <c r="K34"/>
  <c r="L34"/>
  <c r="M34"/>
  <c r="D35"/>
  <c r="E35"/>
  <c r="F35"/>
  <c r="G35"/>
  <c r="H35"/>
  <c r="I35"/>
  <c r="J35"/>
  <c r="K35"/>
  <c r="L35"/>
  <c r="M35"/>
  <c r="D36"/>
  <c r="E36"/>
  <c r="F36"/>
  <c r="G36"/>
  <c r="H36"/>
  <c r="I36"/>
  <c r="J36"/>
  <c r="K36"/>
  <c r="L36"/>
  <c r="M36"/>
  <c r="D37"/>
  <c r="E37"/>
  <c r="F37"/>
  <c r="G37"/>
  <c r="H37"/>
  <c r="I37"/>
  <c r="J37"/>
  <c r="K37"/>
  <c r="L37"/>
  <c r="M37"/>
  <c r="D38"/>
  <c r="E38"/>
  <c r="F38"/>
  <c r="G38"/>
  <c r="H38"/>
  <c r="I38"/>
  <c r="J38"/>
  <c r="K38"/>
  <c r="L38"/>
  <c r="M38"/>
  <c r="D39"/>
  <c r="E39"/>
  <c r="F39"/>
  <c r="G39"/>
  <c r="H39"/>
  <c r="I39"/>
  <c r="J39"/>
  <c r="K39"/>
  <c r="L39"/>
  <c r="M39"/>
  <c r="D40"/>
  <c r="E40"/>
  <c r="F40"/>
  <c r="G40"/>
  <c r="H40"/>
  <c r="I40"/>
  <c r="J40"/>
  <c r="K40"/>
  <c r="L40"/>
  <c r="M40"/>
  <c r="D41"/>
  <c r="E41"/>
  <c r="F41"/>
  <c r="G41"/>
  <c r="H41"/>
  <c r="I41"/>
  <c r="J41"/>
  <c r="K41"/>
  <c r="L41"/>
  <c r="M41"/>
  <c r="D42"/>
  <c r="E42"/>
  <c r="F42"/>
  <c r="G42"/>
  <c r="H42"/>
  <c r="I42"/>
  <c r="J42"/>
  <c r="K42"/>
  <c r="L42"/>
  <c r="M42"/>
  <c r="D43"/>
  <c r="E43"/>
  <c r="F43"/>
  <c r="G43"/>
  <c r="H43"/>
  <c r="I43"/>
  <c r="J43"/>
  <c r="K43"/>
  <c r="L43"/>
  <c r="M43"/>
  <c r="D44"/>
  <c r="E44"/>
  <c r="F44"/>
  <c r="G44"/>
  <c r="H44"/>
  <c r="I44"/>
  <c r="J44"/>
  <c r="K44"/>
  <c r="L44"/>
  <c r="M44"/>
  <c r="D45"/>
  <c r="E45"/>
  <c r="F45"/>
  <c r="G45"/>
  <c r="H45"/>
  <c r="I45"/>
  <c r="J45"/>
  <c r="K45"/>
  <c r="L45"/>
  <c r="M45"/>
  <c r="D46"/>
  <c r="E46"/>
  <c r="F46"/>
  <c r="G46"/>
  <c r="H46"/>
  <c r="I46"/>
  <c r="J46"/>
  <c r="K46"/>
  <c r="L46"/>
  <c r="M46"/>
  <c r="D47"/>
  <c r="E47"/>
  <c r="F47"/>
  <c r="G47"/>
  <c r="H47"/>
  <c r="I47"/>
  <c r="J47"/>
  <c r="K47"/>
  <c r="L47"/>
  <c r="M47"/>
  <c r="D48"/>
  <c r="E48"/>
  <c r="F48"/>
  <c r="G48"/>
  <c r="H48"/>
  <c r="I48"/>
  <c r="J48"/>
  <c r="K48"/>
  <c r="L48"/>
  <c r="M48"/>
  <c r="D49"/>
  <c r="E49"/>
  <c r="F49"/>
  <c r="G49"/>
  <c r="H49"/>
  <c r="I49"/>
  <c r="J49"/>
  <c r="K49"/>
  <c r="L49"/>
  <c r="M49"/>
  <c r="D50"/>
  <c r="E50"/>
  <c r="F50"/>
  <c r="G50"/>
  <c r="H50"/>
  <c r="I50"/>
  <c r="J50"/>
  <c r="K50"/>
  <c r="L50"/>
  <c r="M50"/>
  <c r="D51"/>
  <c r="E51"/>
  <c r="F51"/>
  <c r="G51"/>
  <c r="H51"/>
  <c r="I51"/>
  <c r="J51"/>
  <c r="K51"/>
  <c r="L51"/>
  <c r="M51"/>
  <c r="D52"/>
  <c r="E52"/>
  <c r="F52"/>
  <c r="G52"/>
  <c r="H52"/>
  <c r="I52"/>
  <c r="J52"/>
  <c r="K52"/>
  <c r="L52"/>
  <c r="M52"/>
  <c r="D53"/>
  <c r="E53"/>
  <c r="F53"/>
  <c r="G53"/>
  <c r="H53"/>
  <c r="I53"/>
  <c r="J53"/>
  <c r="K53"/>
  <c r="L53"/>
  <c r="M53"/>
  <c r="D54"/>
  <c r="E54"/>
  <c r="F54"/>
  <c r="G54"/>
  <c r="H54"/>
  <c r="I54"/>
  <c r="J54"/>
  <c r="K54"/>
  <c r="L54"/>
  <c r="M54"/>
  <c r="D55"/>
  <c r="E55"/>
  <c r="F55"/>
  <c r="G55"/>
  <c r="H55"/>
  <c r="I55"/>
  <c r="J55"/>
  <c r="K55"/>
  <c r="L55"/>
  <c r="M55"/>
  <c r="D56"/>
  <c r="E56"/>
  <c r="F56"/>
  <c r="G56"/>
  <c r="H56"/>
  <c r="I56"/>
  <c r="J56"/>
  <c r="K56"/>
  <c r="L56"/>
  <c r="M56"/>
  <c r="D57"/>
  <c r="E57"/>
  <c r="F57"/>
  <c r="G57"/>
  <c r="H57"/>
  <c r="I57"/>
  <c r="J57"/>
  <c r="K57"/>
  <c r="L57"/>
  <c r="M57"/>
  <c r="D58"/>
  <c r="E58"/>
  <c r="F58"/>
  <c r="G58"/>
  <c r="H58"/>
  <c r="I58"/>
  <c r="J58"/>
  <c r="K58"/>
  <c r="L58"/>
  <c r="M58"/>
  <c r="D59"/>
  <c r="E59"/>
  <c r="F59"/>
  <c r="G59"/>
  <c r="H59"/>
  <c r="I59"/>
  <c r="J59"/>
  <c r="K59"/>
  <c r="L59"/>
  <c r="M59"/>
  <c r="D60"/>
  <c r="E60"/>
  <c r="F60"/>
  <c r="G60"/>
  <c r="H60"/>
  <c r="I60"/>
  <c r="J60"/>
  <c r="K60"/>
  <c r="L60"/>
  <c r="M60"/>
  <c r="D61"/>
  <c r="E61"/>
  <c r="F61"/>
  <c r="G61"/>
  <c r="H61"/>
  <c r="I61"/>
  <c r="J61"/>
  <c r="K61"/>
  <c r="L61"/>
  <c r="M61"/>
  <c r="D62"/>
  <c r="E62"/>
  <c r="F62"/>
  <c r="G62"/>
  <c r="H62"/>
  <c r="I62"/>
  <c r="J62"/>
  <c r="K62"/>
  <c r="L62"/>
  <c r="M62"/>
  <c r="D63"/>
  <c r="E63"/>
  <c r="F63"/>
  <c r="G63"/>
  <c r="H63"/>
  <c r="I63"/>
  <c r="J63"/>
  <c r="K63"/>
  <c r="L63"/>
  <c r="M63"/>
  <c r="D64"/>
  <c r="E64"/>
  <c r="F64"/>
  <c r="G64"/>
  <c r="H64"/>
  <c r="I64"/>
  <c r="J64"/>
  <c r="K64"/>
  <c r="L64"/>
  <c r="M64"/>
  <c r="D65"/>
  <c r="E65"/>
  <c r="F65"/>
  <c r="G65"/>
  <c r="H65"/>
  <c r="I65"/>
  <c r="J65"/>
  <c r="K65"/>
  <c r="L65"/>
  <c r="M65"/>
  <c r="E6"/>
  <c r="F6"/>
  <c r="G6"/>
  <c r="H6"/>
  <c r="I6"/>
  <c r="J6"/>
  <c r="K6"/>
  <c r="L6"/>
  <c r="M6"/>
  <c r="D6"/>
  <c r="B40" i="1" l="1"/>
  <c r="Q19"/>
  <c r="P7"/>
  <c r="Q7" s="1"/>
</calcChain>
</file>

<file path=xl/sharedStrings.xml><?xml version="1.0" encoding="utf-8"?>
<sst xmlns="http://schemas.openxmlformats.org/spreadsheetml/2006/main" count="119" uniqueCount="73">
  <si>
    <t>C</t>
  </si>
  <si>
    <t>CP</t>
  </si>
  <si>
    <t>A</t>
  </si>
  <si>
    <t>O</t>
  </si>
  <si>
    <t>KR1</t>
  </si>
  <si>
    <t>KR2</t>
  </si>
  <si>
    <t>KR3</t>
  </si>
  <si>
    <t>KR4</t>
  </si>
  <si>
    <t>KR5</t>
  </si>
  <si>
    <t>KR6</t>
  </si>
  <si>
    <t>KR7</t>
  </si>
  <si>
    <t>WYZNACZENIE KATEGORII RUCHU ZGODNIE Z KATALOGIEM GDDKiA</t>
  </si>
  <si>
    <t>Łącznie</t>
  </si>
  <si>
    <t>Liczba pojazdów ciężkich*</t>
  </si>
  <si>
    <t>Założono dopuszczalny nacisk osi 115 kN w całym okresie eksploatacji.</t>
  </si>
  <si>
    <t>Współczynniki przeliczeniowe na osie obliczeniowe 100 kN według Katalogu dla poszczególnych typów pojazdów (nacisk dopuszczalny 115 kN):</t>
  </si>
  <si>
    <t>Osi obliczeniowych 100kN</t>
  </si>
  <si>
    <t>Kategorie ruchu w rozumieniu Katalogu:</t>
  </si>
  <si>
    <r>
      <t>N</t>
    </r>
    <r>
      <rPr>
        <vertAlign val="subscript"/>
        <sz val="11"/>
        <color theme="1"/>
        <rFont val="Calibri"/>
        <family val="2"/>
        <charset val="238"/>
        <scheme val="minor"/>
      </rPr>
      <t>100</t>
    </r>
    <r>
      <rPr>
        <sz val="11"/>
        <color theme="1"/>
        <rFont val="Calibri"/>
        <family val="2"/>
        <charset val="238"/>
        <scheme val="minor"/>
      </rPr>
      <t xml:space="preserve"> =</t>
    </r>
  </si>
  <si>
    <t>[mln osi]</t>
  </si>
  <si>
    <t>GEN. SIKORSKIEGO WSCH.</t>
  </si>
  <si>
    <t>LEWO</t>
  </si>
  <si>
    <t>↑</t>
  </si>
  <si>
    <t>PROSTO</t>
  </si>
  <si>
    <t>→</t>
  </si>
  <si>
    <t>PRAWO</t>
  </si>
  <si>
    <t>↓</t>
  </si>
  <si>
    <t>GEN. SIKORSKIEGO ZACH.</t>
  </si>
  <si>
    <t>WAŁBRZYCH - SKRZYŻOWANIE UL. MONIUSZKI / UL. GEN. SIKORSKIEGO</t>
  </si>
  <si>
    <t>PROGNOZA RUCHU- SZCZYT POPOŁUDNIOWY</t>
  </si>
  <si>
    <t>WLOT</t>
  </si>
  <si>
    <t>RELACJA</t>
  </si>
  <si>
    <t>MIARODAJNY</t>
  </si>
  <si>
    <t>Rok</t>
  </si>
  <si>
    <t>J**</t>
  </si>
  <si>
    <t>D</t>
  </si>
  <si>
    <t>Σ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</si>
  <si>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C,CP+A</t>
    </r>
  </si>
  <si>
    <t>P/h</t>
  </si>
  <si>
    <t>-</t>
  </si>
  <si>
    <t>E/h</t>
  </si>
  <si>
    <t>MONIUSZKI PŁN.</t>
  </si>
  <si>
    <t>MONIUSZKI PŁD.</t>
  </si>
  <si>
    <t>PRZEKRÓJ</t>
  </si>
  <si>
    <r>
      <t>N</t>
    </r>
    <r>
      <rPr>
        <b/>
        <vertAlign val="subscript"/>
        <sz val="10"/>
        <color rgb="FF000000"/>
        <rFont val="Calibri"/>
        <family val="2"/>
        <charset val="238"/>
      </rPr>
      <t>C</t>
    </r>
  </si>
  <si>
    <r>
      <t>N</t>
    </r>
    <r>
      <rPr>
        <b/>
        <vertAlign val="subscript"/>
        <sz val="10"/>
        <color rgb="FF000000"/>
        <rFont val="Calibri"/>
        <family val="2"/>
        <charset val="238"/>
      </rPr>
      <t>CP</t>
    </r>
  </si>
  <si>
    <r>
      <t>N</t>
    </r>
    <r>
      <rPr>
        <b/>
        <vertAlign val="subscript"/>
        <sz val="10"/>
        <color rgb="FF000000"/>
        <rFont val="Calibri"/>
        <family val="2"/>
        <charset val="238"/>
      </rPr>
      <t>A</t>
    </r>
  </si>
  <si>
    <r>
      <t>p</t>
    </r>
    <r>
      <rPr>
        <b/>
        <vertAlign val="subscript"/>
        <sz val="10"/>
        <color theme="1"/>
        <rFont val="Czcionka tekstu podstawowego"/>
        <charset val="238"/>
      </rPr>
      <t>sz</t>
    </r>
  </si>
  <si>
    <t>Natężenia ruchu wg kategorii (szczyt popołudniowy)</t>
  </si>
  <si>
    <t>KR</t>
  </si>
  <si>
    <t>Kategoria ruchu</t>
  </si>
  <si>
    <t>Współczynniki wg katalogu</t>
  </si>
  <si>
    <r>
      <t>f</t>
    </r>
    <r>
      <rPr>
        <b/>
        <vertAlign val="subscript"/>
        <sz val="10"/>
        <color rgb="FF000000"/>
        <rFont val="Calibri"/>
        <family val="2"/>
        <charset val="238"/>
      </rPr>
      <t>1</t>
    </r>
  </si>
  <si>
    <t>[-]</t>
  </si>
  <si>
    <t>[Tys. pojazdów/20 lat]</t>
  </si>
  <si>
    <r>
      <t xml:space="preserve">Określono kategorię ruchu zgodnie z procedurą ujętą w </t>
    </r>
    <r>
      <rPr>
        <i/>
        <sz val="11"/>
        <color theme="1"/>
        <rFont val="Calibri"/>
        <family val="2"/>
        <charset val="238"/>
        <scheme val="minor"/>
      </rPr>
      <t xml:space="preserve">Katalogu Nawierzchni Podatnych i Półsztywnych GDDKiA, </t>
    </r>
    <r>
      <rPr>
        <sz val="11"/>
        <color theme="1"/>
        <rFont val="Calibri"/>
        <family val="2"/>
        <charset val="238"/>
        <scheme val="minor"/>
      </rPr>
      <t>Gdańsk 2014.</t>
    </r>
  </si>
  <si>
    <r>
      <t>f</t>
    </r>
    <r>
      <rPr>
        <b/>
        <vertAlign val="subscript"/>
        <sz val="10"/>
        <color rgb="FF000000"/>
        <rFont val="Calibri"/>
        <family val="2"/>
        <charset val="238"/>
      </rPr>
      <t>2</t>
    </r>
  </si>
  <si>
    <r>
      <t>f</t>
    </r>
    <r>
      <rPr>
        <b/>
        <vertAlign val="subscript"/>
        <sz val="10"/>
        <color rgb="FF000000"/>
        <rFont val="Calibri"/>
        <family val="2"/>
        <charset val="238"/>
      </rPr>
      <t>3</t>
    </r>
  </si>
  <si>
    <r>
      <t>f</t>
    </r>
    <r>
      <rPr>
        <vertAlign val="subscript"/>
        <sz val="11"/>
        <color theme="1"/>
        <rFont val="Calibri"/>
        <family val="2"/>
        <charset val="238"/>
        <scheme val="minor"/>
      </rPr>
      <t>1</t>
    </r>
  </si>
  <si>
    <r>
      <t>f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</si>
  <si>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f</t>
    </r>
    <r>
      <rPr>
        <vertAlign val="subscript"/>
        <sz val="11"/>
        <color theme="1"/>
        <rFont val="Calibri"/>
        <family val="2"/>
        <charset val="238"/>
        <scheme val="minor"/>
      </rPr>
      <t>3</t>
    </r>
  </si>
  <si>
    <r>
      <t>r</t>
    </r>
    <r>
      <rPr>
        <vertAlign val="subscript"/>
        <sz val="11"/>
        <color theme="1"/>
        <rFont val="Calibri"/>
        <family val="2"/>
        <charset val="238"/>
        <scheme val="minor"/>
      </rPr>
      <t>C</t>
    </r>
    <r>
      <rPr>
        <sz val="11"/>
        <color theme="1"/>
        <rFont val="Calibri"/>
        <family val="2"/>
        <charset val="238"/>
        <scheme val="minor"/>
      </rPr>
      <t xml:space="preserve"> =</t>
    </r>
  </si>
  <si>
    <r>
      <t>r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CP </t>
    </r>
    <r>
      <rPr>
        <sz val="11"/>
        <color theme="1"/>
        <rFont val="Calibri"/>
        <family val="2"/>
        <charset val="238"/>
        <scheme val="minor"/>
      </rPr>
      <t>=</t>
    </r>
  </si>
  <si>
    <r>
      <t>r</t>
    </r>
    <r>
      <rPr>
        <vertAlign val="subscript"/>
        <sz val="11"/>
        <color theme="1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charset val="238"/>
        <scheme val="minor"/>
      </rPr>
      <t xml:space="preserve"> =</t>
    </r>
  </si>
  <si>
    <t>[Tys. osi/20 lat]</t>
  </si>
  <si>
    <t>&gt;52</t>
  </si>
  <si>
    <t>&lt;0.09</t>
  </si>
  <si>
    <t>Udział szczytu w dobie**</t>
  </si>
  <si>
    <t>Najbardziej obciążony dolot: Gen. Sikorskiego Wsch.</t>
  </si>
  <si>
    <t>mln osi</t>
  </si>
  <si>
    <t>Przyjęto oddanie drogi do ruchu na początku 2019 roku. Długość okresu eksploatacji dla dróg kl. G z nawierzchni podatnej 20 lat.</t>
  </si>
  <si>
    <t>Skrzyżowanie należy do kategorii KR3.</t>
  </si>
  <si>
    <t>*w projektowanym okresie eksploatacji, tj. 2019-2039; natężenia ruchu wg prognozy; **oszacowanie</t>
  </si>
</sst>
</file>

<file path=xl/styles.xml><?xml version="1.0" encoding="utf-8"?>
<styleSheet xmlns="http://schemas.openxmlformats.org/spreadsheetml/2006/main">
  <numFmts count="3">
    <numFmt numFmtId="43" formatCode="_-* #,##0.00\ _z_ł_-;\-* #,##0.00\ _z_ł_-;_-* &quot;-&quot;??\ _z_ł_-;_-@_-"/>
    <numFmt numFmtId="164" formatCode="0.0%"/>
    <numFmt numFmtId="165" formatCode="##\ 000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color theme="1"/>
      <name val="Czcionka tekstu podstawowego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0"/>
      <color rgb="FF000000"/>
      <name val="Calibri"/>
      <family val="2"/>
      <charset val="238"/>
    </font>
    <font>
      <b/>
      <vertAlign val="subscript"/>
      <sz val="10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vertAlign val="subscript"/>
      <sz val="10"/>
      <color theme="1"/>
      <name val="Czcionka tekstu podstawowego"/>
      <charset val="238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/>
    <xf numFmtId="2" fontId="0" fillId="0" borderId="0" xfId="0" applyNumberFormat="1" applyAlignment="1">
      <alignment horizontal="center"/>
    </xf>
    <xf numFmtId="0" fontId="2" fillId="0" borderId="10" xfId="0" applyFont="1" applyFill="1" applyBorder="1" applyAlignment="1">
      <alignment horizontal="center"/>
    </xf>
    <xf numFmtId="1" fontId="2" fillId="2" borderId="12" xfId="2" applyNumberFormat="1" applyFont="1" applyFill="1" applyBorder="1" applyAlignment="1">
      <alignment horizontal="center"/>
    </xf>
    <xf numFmtId="1" fontId="2" fillId="2" borderId="13" xfId="2" applyNumberFormat="1" applyFont="1" applyFill="1" applyBorder="1" applyAlignment="1">
      <alignment horizontal="center"/>
    </xf>
    <xf numFmtId="1" fontId="2" fillId="0" borderId="13" xfId="2" applyNumberFormat="1" applyFont="1" applyFill="1" applyBorder="1" applyAlignment="1">
      <alignment horizontal="center"/>
    </xf>
    <xf numFmtId="164" fontId="2" fillId="0" borderId="14" xfId="2" applyNumberFormat="1" applyFont="1" applyFill="1" applyBorder="1" applyAlignment="1">
      <alignment horizontal="center"/>
    </xf>
    <xf numFmtId="1" fontId="8" fillId="0" borderId="11" xfId="2" applyNumberFormat="1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1" fontId="2" fillId="3" borderId="18" xfId="2" applyNumberFormat="1" applyFont="1" applyFill="1" applyBorder="1" applyAlignment="1">
      <alignment horizontal="center"/>
    </xf>
    <xf numFmtId="1" fontId="2" fillId="3" borderId="19" xfId="2" applyNumberFormat="1" applyFont="1" applyFill="1" applyBorder="1" applyAlignment="1">
      <alignment horizontal="center"/>
    </xf>
    <xf numFmtId="164" fontId="2" fillId="3" borderId="20" xfId="2" applyNumberFormat="1" applyFont="1" applyFill="1" applyBorder="1" applyAlignment="1">
      <alignment horizontal="center"/>
    </xf>
    <xf numFmtId="1" fontId="8" fillId="3" borderId="17" xfId="2" applyNumberFormat="1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1" fontId="2" fillId="0" borderId="18" xfId="2" applyNumberFormat="1" applyFont="1" applyFill="1" applyBorder="1" applyAlignment="1">
      <alignment horizontal="center"/>
    </xf>
    <xf numFmtId="1" fontId="2" fillId="0" borderId="19" xfId="2" applyNumberFormat="1" applyFont="1" applyFill="1" applyBorder="1" applyAlignment="1">
      <alignment horizontal="center"/>
    </xf>
    <xf numFmtId="164" fontId="2" fillId="0" borderId="20" xfId="2" applyNumberFormat="1" applyFont="1" applyFill="1" applyBorder="1" applyAlignment="1">
      <alignment horizontal="center"/>
    </xf>
    <xf numFmtId="1" fontId="8" fillId="0" borderId="17" xfId="2" applyNumberFormat="1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1" fontId="2" fillId="0" borderId="23" xfId="2" applyNumberFormat="1" applyFont="1" applyFill="1" applyBorder="1" applyAlignment="1">
      <alignment horizontal="center"/>
    </xf>
    <xf numFmtId="1" fontId="2" fillId="0" borderId="24" xfId="2" applyNumberFormat="1" applyFont="1" applyFill="1" applyBorder="1" applyAlignment="1">
      <alignment horizontal="center"/>
    </xf>
    <xf numFmtId="164" fontId="2" fillId="0" borderId="25" xfId="2" applyNumberFormat="1" applyFont="1" applyFill="1" applyBorder="1" applyAlignment="1">
      <alignment horizontal="center"/>
    </xf>
    <xf numFmtId="1" fontId="8" fillId="0" borderId="22" xfId="2" applyNumberFormat="1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10" fillId="0" borderId="3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" fontId="2" fillId="0" borderId="0" xfId="2" applyNumberFormat="1" applyFont="1" applyFill="1" applyBorder="1" applyAlignment="1">
      <alignment horizontal="center"/>
    </xf>
    <xf numFmtId="9" fontId="13" fillId="0" borderId="0" xfId="2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2" fontId="2" fillId="0" borderId="31" xfId="1" applyNumberFormat="1" applyFont="1" applyFill="1" applyBorder="1" applyAlignment="1">
      <alignment horizontal="center" vertical="center"/>
    </xf>
    <xf numFmtId="2" fontId="2" fillId="0" borderId="39" xfId="1" applyNumberFormat="1" applyFont="1" applyFill="1" applyBorder="1" applyAlignment="1">
      <alignment horizontal="center" vertical="center"/>
    </xf>
    <xf numFmtId="2" fontId="2" fillId="0" borderId="38" xfId="1" applyNumberFormat="1" applyFont="1" applyFill="1" applyBorder="1" applyAlignment="1">
      <alignment horizontal="center" vertical="center"/>
    </xf>
    <xf numFmtId="2" fontId="15" fillId="0" borderId="11" xfId="1" applyNumberFormat="1" applyFont="1" applyFill="1" applyBorder="1" applyAlignment="1">
      <alignment horizontal="center" vertical="center"/>
    </xf>
    <xf numFmtId="2" fontId="15" fillId="0" borderId="17" xfId="1" applyNumberFormat="1" applyFont="1" applyFill="1" applyBorder="1" applyAlignment="1">
      <alignment horizontal="center" vertical="center"/>
    </xf>
    <xf numFmtId="2" fontId="15" fillId="0" borderId="22" xfId="1" applyNumberFormat="1" applyFont="1" applyFill="1" applyBorder="1" applyAlignment="1">
      <alignment horizontal="center" vertical="center"/>
    </xf>
    <xf numFmtId="2" fontId="2" fillId="0" borderId="10" xfId="1" applyNumberFormat="1" applyFont="1" applyFill="1" applyBorder="1" applyAlignment="1">
      <alignment horizontal="center" vertical="center"/>
    </xf>
    <xf numFmtId="2" fontId="2" fillId="0" borderId="16" xfId="1" applyNumberFormat="1" applyFont="1" applyFill="1" applyBorder="1" applyAlignment="1">
      <alignment horizontal="center" vertical="center"/>
    </xf>
    <xf numFmtId="2" fontId="2" fillId="0" borderId="21" xfId="1" applyNumberFormat="1" applyFont="1" applyFill="1" applyBorder="1" applyAlignment="1">
      <alignment horizontal="center" vertical="center"/>
    </xf>
    <xf numFmtId="2" fontId="2" fillId="0" borderId="30" xfId="2" applyNumberFormat="1" applyFont="1" applyFill="1" applyBorder="1" applyAlignment="1">
      <alignment horizontal="center" vertical="center"/>
    </xf>
    <xf numFmtId="2" fontId="2" fillId="0" borderId="41" xfId="2" applyNumberFormat="1" applyFont="1" applyFill="1" applyBorder="1" applyAlignment="1">
      <alignment horizontal="center" vertical="center"/>
    </xf>
    <xf numFmtId="2" fontId="2" fillId="0" borderId="33" xfId="2" applyNumberFormat="1" applyFont="1" applyFill="1" applyBorder="1" applyAlignment="1">
      <alignment horizontal="center" vertical="center"/>
    </xf>
    <xf numFmtId="2" fontId="2" fillId="0" borderId="31" xfId="2" applyNumberFormat="1" applyFont="1" applyFill="1" applyBorder="1" applyAlignment="1">
      <alignment horizontal="center" vertical="center"/>
    </xf>
    <xf numFmtId="2" fontId="2" fillId="0" borderId="39" xfId="2" applyNumberFormat="1" applyFont="1" applyFill="1" applyBorder="1" applyAlignment="1">
      <alignment horizontal="center" vertical="center"/>
    </xf>
    <xf numFmtId="2" fontId="2" fillId="0" borderId="38" xfId="2" applyNumberFormat="1" applyFont="1" applyFill="1" applyBorder="1" applyAlignment="1">
      <alignment horizontal="center" vertical="center"/>
    </xf>
    <xf numFmtId="2" fontId="2" fillId="0" borderId="40" xfId="2" applyNumberFormat="1" applyFont="1" applyFill="1" applyBorder="1" applyAlignment="1">
      <alignment horizontal="center" vertical="center"/>
    </xf>
    <xf numFmtId="2" fontId="2" fillId="0" borderId="42" xfId="2" applyNumberFormat="1" applyFont="1" applyFill="1" applyBorder="1" applyAlignment="1">
      <alignment horizontal="center" vertical="center"/>
    </xf>
    <xf numFmtId="2" fontId="2" fillId="0" borderId="43" xfId="2" applyNumberFormat="1" applyFont="1" applyFill="1" applyBorder="1" applyAlignment="1">
      <alignment horizontal="center" vertical="center"/>
    </xf>
    <xf numFmtId="0" fontId="11" fillId="0" borderId="27" xfId="0" applyFont="1" applyBorder="1" applyAlignment="1">
      <alignment horizontal="center"/>
    </xf>
    <xf numFmtId="0" fontId="11" fillId="0" borderId="44" xfId="0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2" fillId="0" borderId="11" xfId="1" applyNumberFormat="1" applyFont="1" applyFill="1" applyBorder="1" applyAlignment="1">
      <alignment horizontal="center" vertical="center"/>
    </xf>
    <xf numFmtId="165" fontId="2" fillId="0" borderId="17" xfId="1" applyNumberFormat="1" applyFont="1" applyFill="1" applyBorder="1" applyAlignment="1">
      <alignment horizontal="center" vertical="center"/>
    </xf>
    <xf numFmtId="165" fontId="2" fillId="0" borderId="22" xfId="1" applyNumberFormat="1" applyFont="1" applyFill="1" applyBorder="1" applyAlignment="1">
      <alignment horizontal="center" vertical="center"/>
    </xf>
    <xf numFmtId="165" fontId="2" fillId="0" borderId="10" xfId="1" applyNumberFormat="1" applyFont="1" applyFill="1" applyBorder="1" applyAlignment="1">
      <alignment horizontal="center" vertical="center"/>
    </xf>
    <xf numFmtId="165" fontId="2" fillId="0" borderId="16" xfId="1" applyNumberFormat="1" applyFont="1" applyFill="1" applyBorder="1" applyAlignment="1">
      <alignment horizontal="center" vertical="center"/>
    </xf>
    <xf numFmtId="165" fontId="2" fillId="0" borderId="21" xfId="1" applyNumberFormat="1" applyFont="1" applyFill="1" applyBorder="1" applyAlignment="1">
      <alignment horizontal="center" vertical="center"/>
    </xf>
    <xf numFmtId="165" fontId="2" fillId="0" borderId="13" xfId="1" applyNumberFormat="1" applyFont="1" applyFill="1" applyBorder="1" applyAlignment="1">
      <alignment horizontal="center" vertical="center"/>
    </xf>
    <xf numFmtId="165" fontId="2" fillId="0" borderId="19" xfId="1" applyNumberFormat="1" applyFont="1" applyFill="1" applyBorder="1" applyAlignment="1">
      <alignment horizontal="center" vertical="center"/>
    </xf>
    <xf numFmtId="165" fontId="2" fillId="0" borderId="24" xfId="1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9" fontId="13" fillId="0" borderId="29" xfId="2" applyFont="1" applyFill="1" applyBorder="1" applyAlignment="1">
      <alignment horizontal="center" vertical="center"/>
    </xf>
    <xf numFmtId="9" fontId="13" fillId="0" borderId="32" xfId="2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textRotation="90"/>
    </xf>
    <xf numFmtId="0" fontId="6" fillId="0" borderId="16" xfId="0" applyFont="1" applyBorder="1" applyAlignment="1">
      <alignment horizontal="center" vertical="center" textRotation="90"/>
    </xf>
    <xf numFmtId="0" fontId="6" fillId="0" borderId="21" xfId="0" applyFont="1" applyBorder="1" applyAlignment="1">
      <alignment horizontal="center" vertical="center" textRotation="90"/>
    </xf>
    <xf numFmtId="0" fontId="7" fillId="0" borderId="1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textRotation="90"/>
    </xf>
    <xf numFmtId="0" fontId="6" fillId="0" borderId="15" xfId="0" applyFont="1" applyBorder="1" applyAlignment="1">
      <alignment horizontal="center" vertical="center" textRotation="90"/>
    </xf>
    <xf numFmtId="0" fontId="6" fillId="0" borderId="26" xfId="0" applyFont="1" applyBorder="1" applyAlignment="1">
      <alignment horizontal="center" vertical="center" textRotation="90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9" xfId="0" applyFont="1" applyBorder="1"/>
    <xf numFmtId="0" fontId="0" fillId="0" borderId="19" xfId="0" applyBorder="1" applyAlignment="1">
      <alignment horizontal="center"/>
    </xf>
    <xf numFmtId="0" fontId="0" fillId="0" borderId="19" xfId="0" applyBorder="1" applyAlignment="1">
      <alignment horizontal="center" vertical="center"/>
    </xf>
    <xf numFmtId="2" fontId="0" fillId="0" borderId="19" xfId="0" applyNumberFormat="1" applyBorder="1" applyAlignment="1">
      <alignment horizontal="center"/>
    </xf>
    <xf numFmtId="0" fontId="0" fillId="3" borderId="19" xfId="0" applyFont="1" applyFill="1" applyBorder="1"/>
    <xf numFmtId="2" fontId="0" fillId="3" borderId="19" xfId="0" applyNumberFormat="1" applyFill="1" applyBorder="1" applyAlignment="1">
      <alignment horizont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S01_IR_Prognoza%20ruchu_POPO&#321;UDNIOWY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gnozy ruchu (wskaźniki)"/>
      <sheetName val="Prognozy ruchu (bazowa)"/>
      <sheetName val="Parametry"/>
    </sheetNames>
    <sheetDataSet>
      <sheetData sheetId="0">
        <row r="41">
          <cell r="C41">
            <v>1.1285366694094046</v>
          </cell>
        </row>
      </sheetData>
      <sheetData sheetId="1">
        <row r="6">
          <cell r="D6" t="str">
            <v>2016*</v>
          </cell>
          <cell r="E6">
            <v>39</v>
          </cell>
          <cell r="F6">
            <v>0</v>
          </cell>
          <cell r="G6">
            <v>1</v>
          </cell>
          <cell r="H6">
            <v>1</v>
          </cell>
          <cell r="I6">
            <v>0</v>
          </cell>
          <cell r="J6">
            <v>0</v>
          </cell>
          <cell r="K6">
            <v>41</v>
          </cell>
          <cell r="L6">
            <v>2.4E-2</v>
          </cell>
          <cell r="M6">
            <v>41.7</v>
          </cell>
        </row>
        <row r="7">
          <cell r="D7">
            <v>2021</v>
          </cell>
          <cell r="E7">
            <v>44</v>
          </cell>
          <cell r="F7">
            <v>0</v>
          </cell>
          <cell r="G7">
            <v>1</v>
          </cell>
          <cell r="H7">
            <v>1</v>
          </cell>
          <cell r="I7">
            <v>0</v>
          </cell>
          <cell r="J7">
            <v>0</v>
          </cell>
          <cell r="K7">
            <v>46</v>
          </cell>
          <cell r="L7">
            <v>2.1999999999999999E-2</v>
          </cell>
          <cell r="M7">
            <v>46.7</v>
          </cell>
        </row>
        <row r="8">
          <cell r="D8">
            <v>2026</v>
          </cell>
          <cell r="E8">
            <v>49</v>
          </cell>
          <cell r="F8">
            <v>0</v>
          </cell>
          <cell r="G8">
            <v>1</v>
          </cell>
          <cell r="H8">
            <v>1</v>
          </cell>
          <cell r="I8">
            <v>0</v>
          </cell>
          <cell r="J8">
            <v>0</v>
          </cell>
          <cell r="K8">
            <v>51</v>
          </cell>
          <cell r="L8">
            <v>0.02</v>
          </cell>
          <cell r="M8">
            <v>51.7</v>
          </cell>
        </row>
        <row r="9">
          <cell r="D9">
            <v>2031</v>
          </cell>
          <cell r="E9">
            <v>54</v>
          </cell>
          <cell r="F9">
            <v>0</v>
          </cell>
          <cell r="G9">
            <v>1</v>
          </cell>
          <cell r="H9">
            <v>1</v>
          </cell>
          <cell r="I9">
            <v>0</v>
          </cell>
          <cell r="J9">
            <v>0</v>
          </cell>
          <cell r="K9">
            <v>56</v>
          </cell>
          <cell r="L9">
            <v>1.7999999999999999E-2</v>
          </cell>
          <cell r="M9">
            <v>56.7</v>
          </cell>
        </row>
        <row r="10">
          <cell r="D10">
            <v>2036</v>
          </cell>
          <cell r="E10">
            <v>59</v>
          </cell>
          <cell r="F10">
            <v>0</v>
          </cell>
          <cell r="G10">
            <v>1</v>
          </cell>
          <cell r="H10">
            <v>1</v>
          </cell>
          <cell r="I10">
            <v>0</v>
          </cell>
          <cell r="J10">
            <v>0</v>
          </cell>
          <cell r="K10">
            <v>61</v>
          </cell>
          <cell r="L10">
            <v>1.6E-2</v>
          </cell>
          <cell r="M10">
            <v>61.7</v>
          </cell>
        </row>
        <row r="11">
          <cell r="D11" t="str">
            <v>2016*</v>
          </cell>
          <cell r="E11">
            <v>39</v>
          </cell>
          <cell r="F11">
            <v>0</v>
          </cell>
          <cell r="G11">
            <v>1</v>
          </cell>
          <cell r="H11">
            <v>0</v>
          </cell>
          <cell r="I11">
            <v>0</v>
          </cell>
          <cell r="J11">
            <v>2</v>
          </cell>
          <cell r="K11">
            <v>42</v>
          </cell>
          <cell r="L11">
            <v>4.8000000000000001E-2</v>
          </cell>
          <cell r="M11">
            <v>43.4</v>
          </cell>
        </row>
        <row r="12">
          <cell r="D12">
            <v>2021</v>
          </cell>
          <cell r="E12">
            <v>44</v>
          </cell>
          <cell r="F12">
            <v>0</v>
          </cell>
          <cell r="G12">
            <v>1</v>
          </cell>
          <cell r="H12">
            <v>0</v>
          </cell>
          <cell r="I12">
            <v>0</v>
          </cell>
          <cell r="J12">
            <v>2</v>
          </cell>
          <cell r="K12">
            <v>47</v>
          </cell>
          <cell r="L12">
            <v>4.2999999999999997E-2</v>
          </cell>
          <cell r="M12">
            <v>48.4</v>
          </cell>
        </row>
        <row r="13">
          <cell r="D13">
            <v>2026</v>
          </cell>
          <cell r="E13">
            <v>49</v>
          </cell>
          <cell r="F13">
            <v>0</v>
          </cell>
          <cell r="G13">
            <v>1</v>
          </cell>
          <cell r="H13">
            <v>0</v>
          </cell>
          <cell r="I13">
            <v>0</v>
          </cell>
          <cell r="J13">
            <v>2</v>
          </cell>
          <cell r="K13">
            <v>52</v>
          </cell>
          <cell r="L13">
            <v>3.7999999999999999E-2</v>
          </cell>
          <cell r="M13">
            <v>53.4</v>
          </cell>
        </row>
        <row r="14">
          <cell r="D14">
            <v>2031</v>
          </cell>
          <cell r="E14">
            <v>54</v>
          </cell>
          <cell r="F14">
            <v>0</v>
          </cell>
          <cell r="G14">
            <v>1</v>
          </cell>
          <cell r="H14">
            <v>0</v>
          </cell>
          <cell r="I14">
            <v>0</v>
          </cell>
          <cell r="J14">
            <v>2</v>
          </cell>
          <cell r="K14">
            <v>57</v>
          </cell>
          <cell r="L14">
            <v>3.5000000000000003E-2</v>
          </cell>
          <cell r="M14">
            <v>58.4</v>
          </cell>
        </row>
        <row r="15">
          <cell r="D15">
            <v>2036</v>
          </cell>
          <cell r="E15">
            <v>59</v>
          </cell>
          <cell r="F15">
            <v>0</v>
          </cell>
          <cell r="G15">
            <v>1</v>
          </cell>
          <cell r="H15">
            <v>0</v>
          </cell>
          <cell r="I15">
            <v>0</v>
          </cell>
          <cell r="J15">
            <v>2</v>
          </cell>
          <cell r="K15">
            <v>62</v>
          </cell>
          <cell r="L15">
            <v>3.2000000000000001E-2</v>
          </cell>
          <cell r="M15">
            <v>63.4</v>
          </cell>
        </row>
        <row r="16">
          <cell r="D16" t="str">
            <v>2016*</v>
          </cell>
          <cell r="E16">
            <v>45</v>
          </cell>
          <cell r="F16">
            <v>0</v>
          </cell>
          <cell r="G16">
            <v>2</v>
          </cell>
          <cell r="H16">
            <v>1</v>
          </cell>
          <cell r="I16">
            <v>1</v>
          </cell>
          <cell r="J16">
            <v>2</v>
          </cell>
          <cell r="K16">
            <v>51</v>
          </cell>
          <cell r="L16">
            <v>7.8E-2</v>
          </cell>
          <cell r="M16">
            <v>54.6</v>
          </cell>
        </row>
        <row r="17">
          <cell r="D17">
            <v>2021</v>
          </cell>
          <cell r="E17">
            <v>51</v>
          </cell>
          <cell r="F17">
            <v>0</v>
          </cell>
          <cell r="G17">
            <v>2</v>
          </cell>
          <cell r="H17">
            <v>1</v>
          </cell>
          <cell r="I17">
            <v>1</v>
          </cell>
          <cell r="J17">
            <v>2</v>
          </cell>
          <cell r="K17">
            <v>57</v>
          </cell>
          <cell r="L17">
            <v>7.0000000000000007E-2</v>
          </cell>
          <cell r="M17">
            <v>60.6</v>
          </cell>
        </row>
        <row r="18">
          <cell r="D18">
            <v>2026</v>
          </cell>
          <cell r="E18">
            <v>56</v>
          </cell>
          <cell r="F18">
            <v>0</v>
          </cell>
          <cell r="G18">
            <v>2</v>
          </cell>
          <cell r="H18">
            <v>1</v>
          </cell>
          <cell r="I18">
            <v>1</v>
          </cell>
          <cell r="J18">
            <v>2</v>
          </cell>
          <cell r="K18">
            <v>62</v>
          </cell>
          <cell r="L18">
            <v>6.5000000000000002E-2</v>
          </cell>
          <cell r="M18">
            <v>65.600000000000009</v>
          </cell>
        </row>
        <row r="19">
          <cell r="D19">
            <v>2031</v>
          </cell>
          <cell r="E19">
            <v>62</v>
          </cell>
          <cell r="F19">
            <v>0</v>
          </cell>
          <cell r="G19">
            <v>2</v>
          </cell>
          <cell r="H19">
            <v>1</v>
          </cell>
          <cell r="I19">
            <v>1</v>
          </cell>
          <cell r="J19">
            <v>2</v>
          </cell>
          <cell r="K19">
            <v>68</v>
          </cell>
          <cell r="L19">
            <v>5.8999999999999997E-2</v>
          </cell>
          <cell r="M19">
            <v>71.600000000000009</v>
          </cell>
        </row>
        <row r="20">
          <cell r="D20">
            <v>2036</v>
          </cell>
          <cell r="E20">
            <v>68</v>
          </cell>
          <cell r="F20">
            <v>0</v>
          </cell>
          <cell r="G20">
            <v>2</v>
          </cell>
          <cell r="H20">
            <v>1</v>
          </cell>
          <cell r="I20">
            <v>2</v>
          </cell>
          <cell r="J20">
            <v>2</v>
          </cell>
          <cell r="K20">
            <v>75</v>
          </cell>
          <cell r="L20">
            <v>6.7000000000000004E-2</v>
          </cell>
          <cell r="M20">
            <v>80.100000000000009</v>
          </cell>
        </row>
        <row r="21">
          <cell r="D21" t="str">
            <v>2016*</v>
          </cell>
          <cell r="E21">
            <v>76</v>
          </cell>
          <cell r="F21">
            <v>0</v>
          </cell>
          <cell r="G21">
            <v>10</v>
          </cell>
          <cell r="H21">
            <v>6</v>
          </cell>
          <cell r="I21">
            <v>0</v>
          </cell>
          <cell r="J21">
            <v>2</v>
          </cell>
          <cell r="K21">
            <v>94</v>
          </cell>
          <cell r="L21">
            <v>8.5000000000000006E-2</v>
          </cell>
          <cell r="M21">
            <v>99.600000000000009</v>
          </cell>
        </row>
        <row r="22">
          <cell r="D22">
            <v>2021</v>
          </cell>
          <cell r="E22">
            <v>86</v>
          </cell>
          <cell r="F22">
            <v>0</v>
          </cell>
          <cell r="G22">
            <v>11</v>
          </cell>
          <cell r="H22">
            <v>6</v>
          </cell>
          <cell r="I22">
            <v>0</v>
          </cell>
          <cell r="J22">
            <v>2</v>
          </cell>
          <cell r="K22">
            <v>105</v>
          </cell>
          <cell r="L22">
            <v>7.5999999999999998E-2</v>
          </cell>
          <cell r="M22">
            <v>110.60000000000001</v>
          </cell>
        </row>
        <row r="23">
          <cell r="D23">
            <v>2026</v>
          </cell>
          <cell r="E23">
            <v>95</v>
          </cell>
          <cell r="F23">
            <v>0</v>
          </cell>
          <cell r="G23">
            <v>11</v>
          </cell>
          <cell r="H23">
            <v>7</v>
          </cell>
          <cell r="I23">
            <v>0</v>
          </cell>
          <cell r="J23">
            <v>2</v>
          </cell>
          <cell r="K23">
            <v>115</v>
          </cell>
          <cell r="L23">
            <v>7.8E-2</v>
          </cell>
          <cell r="M23">
            <v>121.30000000000001</v>
          </cell>
        </row>
        <row r="24">
          <cell r="D24">
            <v>2031</v>
          </cell>
          <cell r="E24">
            <v>105</v>
          </cell>
          <cell r="F24">
            <v>0</v>
          </cell>
          <cell r="G24">
            <v>11</v>
          </cell>
          <cell r="H24">
            <v>7</v>
          </cell>
          <cell r="I24">
            <v>0</v>
          </cell>
          <cell r="J24">
            <v>2</v>
          </cell>
          <cell r="K24">
            <v>125</v>
          </cell>
          <cell r="L24">
            <v>7.1999999999999995E-2</v>
          </cell>
          <cell r="M24">
            <v>131.30000000000001</v>
          </cell>
        </row>
        <row r="25">
          <cell r="D25">
            <v>2036</v>
          </cell>
          <cell r="E25">
            <v>115</v>
          </cell>
          <cell r="F25">
            <v>0</v>
          </cell>
          <cell r="G25">
            <v>12</v>
          </cell>
          <cell r="H25">
            <v>7</v>
          </cell>
          <cell r="I25">
            <v>0</v>
          </cell>
          <cell r="J25">
            <v>2</v>
          </cell>
          <cell r="K25">
            <v>136</v>
          </cell>
          <cell r="L25">
            <v>6.6000000000000003E-2</v>
          </cell>
          <cell r="M25">
            <v>142.30000000000001</v>
          </cell>
        </row>
        <row r="26">
          <cell r="D26" t="str">
            <v>2016*</v>
          </cell>
          <cell r="E26">
            <v>31</v>
          </cell>
          <cell r="F26">
            <v>1</v>
          </cell>
          <cell r="G26">
            <v>1</v>
          </cell>
          <cell r="H26">
            <v>1</v>
          </cell>
          <cell r="I26">
            <v>0</v>
          </cell>
          <cell r="J26">
            <v>1</v>
          </cell>
          <cell r="K26">
            <v>35</v>
          </cell>
          <cell r="L26">
            <v>5.7000000000000002E-2</v>
          </cell>
          <cell r="M26">
            <v>35.900000000000006</v>
          </cell>
        </row>
        <row r="27">
          <cell r="D27">
            <v>2021</v>
          </cell>
          <cell r="E27">
            <v>35</v>
          </cell>
          <cell r="F27">
            <v>1</v>
          </cell>
          <cell r="G27">
            <v>1</v>
          </cell>
          <cell r="H27">
            <v>1</v>
          </cell>
          <cell r="I27">
            <v>0</v>
          </cell>
          <cell r="J27">
            <v>1</v>
          </cell>
          <cell r="K27">
            <v>39</v>
          </cell>
          <cell r="L27">
            <v>5.0999999999999997E-2</v>
          </cell>
          <cell r="M27">
            <v>39.900000000000006</v>
          </cell>
        </row>
        <row r="28">
          <cell r="D28">
            <v>2026</v>
          </cell>
          <cell r="E28">
            <v>39</v>
          </cell>
          <cell r="F28">
            <v>1</v>
          </cell>
          <cell r="G28">
            <v>1</v>
          </cell>
          <cell r="H28">
            <v>1</v>
          </cell>
          <cell r="I28">
            <v>0</v>
          </cell>
          <cell r="J28">
            <v>1</v>
          </cell>
          <cell r="K28">
            <v>43</v>
          </cell>
          <cell r="L28">
            <v>4.7E-2</v>
          </cell>
          <cell r="M28">
            <v>43.900000000000006</v>
          </cell>
        </row>
        <row r="29">
          <cell r="D29">
            <v>2031</v>
          </cell>
          <cell r="E29">
            <v>43</v>
          </cell>
          <cell r="F29">
            <v>1</v>
          </cell>
          <cell r="G29">
            <v>1</v>
          </cell>
          <cell r="H29">
            <v>1</v>
          </cell>
          <cell r="I29">
            <v>0</v>
          </cell>
          <cell r="J29">
            <v>1</v>
          </cell>
          <cell r="K29">
            <v>47</v>
          </cell>
          <cell r="L29">
            <v>4.2999999999999997E-2</v>
          </cell>
          <cell r="M29">
            <v>47.900000000000006</v>
          </cell>
        </row>
        <row r="30">
          <cell r="D30">
            <v>2036</v>
          </cell>
          <cell r="E30">
            <v>47</v>
          </cell>
          <cell r="F30">
            <v>2</v>
          </cell>
          <cell r="G30">
            <v>1</v>
          </cell>
          <cell r="H30">
            <v>1</v>
          </cell>
          <cell r="I30">
            <v>0</v>
          </cell>
          <cell r="J30">
            <v>1</v>
          </cell>
          <cell r="K30">
            <v>52</v>
          </cell>
          <cell r="L30">
            <v>3.7999999999999999E-2</v>
          </cell>
          <cell r="M30">
            <v>52.400000000000006</v>
          </cell>
        </row>
        <row r="31">
          <cell r="D31" t="str">
            <v>2016*</v>
          </cell>
          <cell r="E31">
            <v>8</v>
          </cell>
          <cell r="F31">
            <v>1</v>
          </cell>
          <cell r="G31">
            <v>1</v>
          </cell>
          <cell r="H31">
            <v>0</v>
          </cell>
          <cell r="I31">
            <v>2</v>
          </cell>
          <cell r="J31">
            <v>0</v>
          </cell>
          <cell r="K31">
            <v>12</v>
          </cell>
          <cell r="L31">
            <v>0.16700000000000001</v>
          </cell>
          <cell r="M31">
            <v>14.5</v>
          </cell>
        </row>
        <row r="32">
          <cell r="D32">
            <v>2021</v>
          </cell>
          <cell r="E32">
            <v>9</v>
          </cell>
          <cell r="F32">
            <v>1</v>
          </cell>
          <cell r="G32">
            <v>1</v>
          </cell>
          <cell r="H32">
            <v>0</v>
          </cell>
          <cell r="I32">
            <v>2</v>
          </cell>
          <cell r="J32">
            <v>0</v>
          </cell>
          <cell r="K32">
            <v>13</v>
          </cell>
          <cell r="L32">
            <v>0.154</v>
          </cell>
          <cell r="M32">
            <v>15.5</v>
          </cell>
        </row>
        <row r="33">
          <cell r="D33">
            <v>2026</v>
          </cell>
          <cell r="E33">
            <v>10</v>
          </cell>
          <cell r="F33">
            <v>1</v>
          </cell>
          <cell r="G33">
            <v>1</v>
          </cell>
          <cell r="H33">
            <v>0</v>
          </cell>
          <cell r="I33">
            <v>3</v>
          </cell>
          <cell r="J33">
            <v>0</v>
          </cell>
          <cell r="K33">
            <v>15</v>
          </cell>
          <cell r="L33">
            <v>0.2</v>
          </cell>
          <cell r="M33">
            <v>19</v>
          </cell>
        </row>
        <row r="34">
          <cell r="D34">
            <v>2031</v>
          </cell>
          <cell r="E34">
            <v>11</v>
          </cell>
          <cell r="F34">
            <v>1</v>
          </cell>
          <cell r="G34">
            <v>1</v>
          </cell>
          <cell r="H34">
            <v>0</v>
          </cell>
          <cell r="I34">
            <v>3</v>
          </cell>
          <cell r="J34">
            <v>0</v>
          </cell>
          <cell r="K34">
            <v>16</v>
          </cell>
          <cell r="L34">
            <v>0.188</v>
          </cell>
          <cell r="M34">
            <v>20</v>
          </cell>
        </row>
        <row r="35">
          <cell r="D35">
            <v>2036</v>
          </cell>
          <cell r="E35">
            <v>12</v>
          </cell>
          <cell r="F35">
            <v>2</v>
          </cell>
          <cell r="G35">
            <v>1</v>
          </cell>
          <cell r="H35">
            <v>0</v>
          </cell>
          <cell r="I35">
            <v>3</v>
          </cell>
          <cell r="J35">
            <v>0</v>
          </cell>
          <cell r="K35">
            <v>18</v>
          </cell>
          <cell r="L35">
            <v>0.16700000000000001</v>
          </cell>
          <cell r="M35">
            <v>21.5</v>
          </cell>
        </row>
        <row r="36">
          <cell r="D36" t="str">
            <v>2016*</v>
          </cell>
          <cell r="E36">
            <v>30</v>
          </cell>
          <cell r="F36">
            <v>1</v>
          </cell>
          <cell r="G36">
            <v>1</v>
          </cell>
          <cell r="H36">
            <v>2</v>
          </cell>
          <cell r="I36">
            <v>0</v>
          </cell>
          <cell r="J36">
            <v>0</v>
          </cell>
          <cell r="K36">
            <v>34</v>
          </cell>
          <cell r="L36">
            <v>5.8999999999999997E-2</v>
          </cell>
          <cell r="M36">
            <v>34.9</v>
          </cell>
        </row>
        <row r="37">
          <cell r="D37">
            <v>2021</v>
          </cell>
          <cell r="E37">
            <v>34</v>
          </cell>
          <cell r="F37">
            <v>1</v>
          </cell>
          <cell r="G37">
            <v>1</v>
          </cell>
          <cell r="H37">
            <v>2</v>
          </cell>
          <cell r="I37">
            <v>0</v>
          </cell>
          <cell r="J37">
            <v>0</v>
          </cell>
          <cell r="K37">
            <v>38</v>
          </cell>
          <cell r="L37">
            <v>5.2999999999999999E-2</v>
          </cell>
          <cell r="M37">
            <v>38.9</v>
          </cell>
        </row>
        <row r="38">
          <cell r="D38">
            <v>2026</v>
          </cell>
          <cell r="E38">
            <v>38</v>
          </cell>
          <cell r="F38">
            <v>1</v>
          </cell>
          <cell r="G38">
            <v>1</v>
          </cell>
          <cell r="H38">
            <v>2</v>
          </cell>
          <cell r="I38">
            <v>0</v>
          </cell>
          <cell r="J38">
            <v>0</v>
          </cell>
          <cell r="K38">
            <v>42</v>
          </cell>
          <cell r="L38">
            <v>4.8000000000000001E-2</v>
          </cell>
          <cell r="M38">
            <v>42.9</v>
          </cell>
        </row>
        <row r="39">
          <cell r="D39">
            <v>2031</v>
          </cell>
          <cell r="E39">
            <v>42</v>
          </cell>
          <cell r="F39">
            <v>1</v>
          </cell>
          <cell r="G39">
            <v>1</v>
          </cell>
          <cell r="H39">
            <v>2</v>
          </cell>
          <cell r="I39">
            <v>0</v>
          </cell>
          <cell r="J39">
            <v>0</v>
          </cell>
          <cell r="K39">
            <v>46</v>
          </cell>
          <cell r="L39">
            <v>4.2999999999999997E-2</v>
          </cell>
          <cell r="M39">
            <v>46.9</v>
          </cell>
        </row>
        <row r="40">
          <cell r="D40">
            <v>2036</v>
          </cell>
          <cell r="E40">
            <v>46</v>
          </cell>
          <cell r="F40">
            <v>2</v>
          </cell>
          <cell r="G40">
            <v>1</v>
          </cell>
          <cell r="H40">
            <v>2</v>
          </cell>
          <cell r="I40">
            <v>0</v>
          </cell>
          <cell r="J40">
            <v>0</v>
          </cell>
          <cell r="K40">
            <v>51</v>
          </cell>
          <cell r="L40">
            <v>3.9E-2</v>
          </cell>
          <cell r="M40">
            <v>51.4</v>
          </cell>
        </row>
        <row r="41">
          <cell r="D41" t="str">
            <v>2016*</v>
          </cell>
          <cell r="E41">
            <v>176</v>
          </cell>
          <cell r="F41">
            <v>3</v>
          </cell>
          <cell r="G41">
            <v>19</v>
          </cell>
          <cell r="H41">
            <v>14</v>
          </cell>
          <cell r="I41">
            <v>5</v>
          </cell>
          <cell r="J41">
            <v>1</v>
          </cell>
          <cell r="K41">
            <v>218</v>
          </cell>
          <cell r="L41">
            <v>9.1999999999999998E-2</v>
          </cell>
          <cell r="M41">
            <v>234.5</v>
          </cell>
        </row>
        <row r="42">
          <cell r="D42">
            <v>2021</v>
          </cell>
          <cell r="E42">
            <v>199</v>
          </cell>
          <cell r="F42">
            <v>3</v>
          </cell>
          <cell r="G42">
            <v>20</v>
          </cell>
          <cell r="H42">
            <v>15</v>
          </cell>
          <cell r="I42">
            <v>6</v>
          </cell>
          <cell r="J42">
            <v>1</v>
          </cell>
          <cell r="K42">
            <v>244</v>
          </cell>
          <cell r="L42">
            <v>0.09</v>
          </cell>
          <cell r="M42">
            <v>262.7</v>
          </cell>
        </row>
        <row r="43">
          <cell r="D43">
            <v>2026</v>
          </cell>
          <cell r="E43">
            <v>221</v>
          </cell>
          <cell r="F43">
            <v>4</v>
          </cell>
          <cell r="G43">
            <v>21</v>
          </cell>
          <cell r="H43">
            <v>15</v>
          </cell>
          <cell r="I43">
            <v>7</v>
          </cell>
          <cell r="J43">
            <v>1</v>
          </cell>
          <cell r="K43">
            <v>269</v>
          </cell>
          <cell r="L43">
            <v>8.5999999999999993E-2</v>
          </cell>
          <cell r="M43">
            <v>288.7</v>
          </cell>
        </row>
        <row r="44">
          <cell r="D44">
            <v>2031</v>
          </cell>
          <cell r="E44">
            <v>244</v>
          </cell>
          <cell r="F44">
            <v>4</v>
          </cell>
          <cell r="G44">
            <v>22</v>
          </cell>
          <cell r="H44">
            <v>16</v>
          </cell>
          <cell r="I44">
            <v>7</v>
          </cell>
          <cell r="J44">
            <v>1</v>
          </cell>
          <cell r="K44">
            <v>294</v>
          </cell>
          <cell r="L44">
            <v>8.2000000000000003E-2</v>
          </cell>
          <cell r="M44">
            <v>314.39999999999998</v>
          </cell>
        </row>
        <row r="45">
          <cell r="D45">
            <v>2036</v>
          </cell>
          <cell r="E45">
            <v>267</v>
          </cell>
          <cell r="F45">
            <v>5</v>
          </cell>
          <cell r="G45">
            <v>23</v>
          </cell>
          <cell r="H45">
            <v>17</v>
          </cell>
          <cell r="I45">
            <v>8</v>
          </cell>
          <cell r="J45">
            <v>1</v>
          </cell>
          <cell r="K45">
            <v>321</v>
          </cell>
          <cell r="L45">
            <v>8.1000000000000003E-2</v>
          </cell>
          <cell r="M45">
            <v>343.09999999999997</v>
          </cell>
        </row>
        <row r="46">
          <cell r="D46" t="str">
            <v>2016*</v>
          </cell>
          <cell r="E46">
            <v>32</v>
          </cell>
          <cell r="F46">
            <v>0</v>
          </cell>
          <cell r="G46">
            <v>3</v>
          </cell>
          <cell r="H46">
            <v>1</v>
          </cell>
          <cell r="I46">
            <v>0</v>
          </cell>
          <cell r="J46">
            <v>0</v>
          </cell>
          <cell r="K46">
            <v>36</v>
          </cell>
          <cell r="L46">
            <v>2.8000000000000001E-2</v>
          </cell>
          <cell r="M46">
            <v>36.700000000000003</v>
          </cell>
        </row>
        <row r="47">
          <cell r="D47">
            <v>2021</v>
          </cell>
          <cell r="E47">
            <v>36</v>
          </cell>
          <cell r="F47">
            <v>0</v>
          </cell>
          <cell r="G47">
            <v>3</v>
          </cell>
          <cell r="H47">
            <v>1</v>
          </cell>
          <cell r="I47">
            <v>0</v>
          </cell>
          <cell r="J47">
            <v>0</v>
          </cell>
          <cell r="K47">
            <v>40</v>
          </cell>
          <cell r="L47">
            <v>2.5000000000000001E-2</v>
          </cell>
          <cell r="M47">
            <v>40.700000000000003</v>
          </cell>
        </row>
        <row r="48">
          <cell r="D48">
            <v>2026</v>
          </cell>
          <cell r="E48">
            <v>40</v>
          </cell>
          <cell r="F48">
            <v>0</v>
          </cell>
          <cell r="G48">
            <v>3</v>
          </cell>
          <cell r="H48">
            <v>1</v>
          </cell>
          <cell r="I48">
            <v>0</v>
          </cell>
          <cell r="J48">
            <v>0</v>
          </cell>
          <cell r="K48">
            <v>44</v>
          </cell>
          <cell r="L48">
            <v>2.3E-2</v>
          </cell>
          <cell r="M48">
            <v>44.7</v>
          </cell>
        </row>
        <row r="49">
          <cell r="D49">
            <v>2031</v>
          </cell>
          <cell r="E49">
            <v>44</v>
          </cell>
          <cell r="F49">
            <v>0</v>
          </cell>
          <cell r="G49">
            <v>3</v>
          </cell>
          <cell r="H49">
            <v>1</v>
          </cell>
          <cell r="I49">
            <v>0</v>
          </cell>
          <cell r="J49">
            <v>0</v>
          </cell>
          <cell r="K49">
            <v>48</v>
          </cell>
          <cell r="L49">
            <v>2.1000000000000001E-2</v>
          </cell>
          <cell r="M49">
            <v>48.7</v>
          </cell>
        </row>
        <row r="50">
          <cell r="D50">
            <v>2036</v>
          </cell>
          <cell r="E50">
            <v>49</v>
          </cell>
          <cell r="F50">
            <v>0</v>
          </cell>
          <cell r="G50">
            <v>4</v>
          </cell>
          <cell r="H50">
            <v>1</v>
          </cell>
          <cell r="I50">
            <v>0</v>
          </cell>
          <cell r="J50">
            <v>0</v>
          </cell>
          <cell r="K50">
            <v>54</v>
          </cell>
          <cell r="L50">
            <v>1.9E-2</v>
          </cell>
          <cell r="M50">
            <v>54.7</v>
          </cell>
        </row>
        <row r="51">
          <cell r="D51" t="str">
            <v>2016*</v>
          </cell>
          <cell r="E51">
            <v>78</v>
          </cell>
          <cell r="F51">
            <v>1</v>
          </cell>
          <cell r="G51">
            <v>3</v>
          </cell>
          <cell r="H51">
            <v>4</v>
          </cell>
          <cell r="I51">
            <v>2</v>
          </cell>
          <cell r="J51">
            <v>1</v>
          </cell>
          <cell r="K51">
            <v>89</v>
          </cell>
          <cell r="L51">
            <v>7.9000000000000001E-2</v>
          </cell>
          <cell r="M51">
            <v>95</v>
          </cell>
        </row>
        <row r="52">
          <cell r="D52">
            <v>2021</v>
          </cell>
          <cell r="E52">
            <v>88</v>
          </cell>
          <cell r="F52">
            <v>1</v>
          </cell>
          <cell r="G52">
            <v>3</v>
          </cell>
          <cell r="H52">
            <v>4</v>
          </cell>
          <cell r="I52">
            <v>2</v>
          </cell>
          <cell r="J52">
            <v>1</v>
          </cell>
          <cell r="K52">
            <v>99</v>
          </cell>
          <cell r="L52">
            <v>7.0999999999999994E-2</v>
          </cell>
          <cell r="M52">
            <v>105</v>
          </cell>
        </row>
        <row r="53">
          <cell r="D53">
            <v>2026</v>
          </cell>
          <cell r="E53">
            <v>98</v>
          </cell>
          <cell r="F53">
            <v>1</v>
          </cell>
          <cell r="G53">
            <v>3</v>
          </cell>
          <cell r="H53">
            <v>4</v>
          </cell>
          <cell r="I53">
            <v>3</v>
          </cell>
          <cell r="J53">
            <v>1</v>
          </cell>
          <cell r="K53">
            <v>110</v>
          </cell>
          <cell r="L53">
            <v>7.2999999999999995E-2</v>
          </cell>
          <cell r="M53">
            <v>117.5</v>
          </cell>
        </row>
        <row r="54">
          <cell r="D54">
            <v>2031</v>
          </cell>
          <cell r="E54">
            <v>108</v>
          </cell>
          <cell r="F54">
            <v>1</v>
          </cell>
          <cell r="G54">
            <v>3</v>
          </cell>
          <cell r="H54">
            <v>5</v>
          </cell>
          <cell r="I54">
            <v>3</v>
          </cell>
          <cell r="J54">
            <v>1</v>
          </cell>
          <cell r="K54">
            <v>121</v>
          </cell>
          <cell r="L54">
            <v>7.3999999999999996E-2</v>
          </cell>
          <cell r="M54">
            <v>129.19999999999999</v>
          </cell>
        </row>
        <row r="55">
          <cell r="D55">
            <v>2036</v>
          </cell>
          <cell r="E55">
            <v>118</v>
          </cell>
          <cell r="F55">
            <v>2</v>
          </cell>
          <cell r="G55">
            <v>4</v>
          </cell>
          <cell r="H55">
            <v>5</v>
          </cell>
          <cell r="I55">
            <v>3</v>
          </cell>
          <cell r="J55">
            <v>1</v>
          </cell>
          <cell r="K55">
            <v>133</v>
          </cell>
          <cell r="L55">
            <v>6.8000000000000005E-2</v>
          </cell>
          <cell r="M55">
            <v>140.69999999999999</v>
          </cell>
        </row>
        <row r="56">
          <cell r="D56" t="str">
            <v>2016*</v>
          </cell>
          <cell r="E56">
            <v>237</v>
          </cell>
          <cell r="F56">
            <v>2</v>
          </cell>
          <cell r="G56">
            <v>17</v>
          </cell>
          <cell r="H56">
            <v>10</v>
          </cell>
          <cell r="I56">
            <v>6</v>
          </cell>
          <cell r="J56">
            <v>2</v>
          </cell>
          <cell r="K56">
            <v>274</v>
          </cell>
          <cell r="L56">
            <v>6.6000000000000003E-2</v>
          </cell>
          <cell r="M56">
            <v>290.39999999999998</v>
          </cell>
        </row>
        <row r="57">
          <cell r="D57">
            <v>2021</v>
          </cell>
          <cell r="E57">
            <v>267</v>
          </cell>
          <cell r="F57">
            <v>2</v>
          </cell>
          <cell r="G57">
            <v>18</v>
          </cell>
          <cell r="H57">
            <v>11</v>
          </cell>
          <cell r="I57">
            <v>7</v>
          </cell>
          <cell r="J57">
            <v>2</v>
          </cell>
          <cell r="K57">
            <v>307</v>
          </cell>
          <cell r="L57">
            <v>6.5000000000000002E-2</v>
          </cell>
          <cell r="M57">
            <v>325.59999999999997</v>
          </cell>
        </row>
        <row r="58">
          <cell r="D58">
            <v>2026</v>
          </cell>
          <cell r="E58">
            <v>297</v>
          </cell>
          <cell r="F58">
            <v>3</v>
          </cell>
          <cell r="G58">
            <v>19</v>
          </cell>
          <cell r="H58">
            <v>11</v>
          </cell>
          <cell r="I58">
            <v>8</v>
          </cell>
          <cell r="J58">
            <v>2</v>
          </cell>
          <cell r="K58">
            <v>340</v>
          </cell>
          <cell r="L58">
            <v>6.2E-2</v>
          </cell>
          <cell r="M58">
            <v>359.59999999999997</v>
          </cell>
        </row>
        <row r="59">
          <cell r="D59">
            <v>2031</v>
          </cell>
          <cell r="E59">
            <v>328</v>
          </cell>
          <cell r="F59">
            <v>3</v>
          </cell>
          <cell r="G59">
            <v>19</v>
          </cell>
          <cell r="H59">
            <v>12</v>
          </cell>
          <cell r="I59">
            <v>9</v>
          </cell>
          <cell r="J59">
            <v>2</v>
          </cell>
          <cell r="K59">
            <v>373</v>
          </cell>
          <cell r="L59">
            <v>6.2E-2</v>
          </cell>
          <cell r="M59">
            <v>394.79999999999995</v>
          </cell>
        </row>
        <row r="60">
          <cell r="D60">
            <v>2036</v>
          </cell>
          <cell r="E60">
            <v>360</v>
          </cell>
          <cell r="F60">
            <v>3</v>
          </cell>
          <cell r="G60">
            <v>20</v>
          </cell>
          <cell r="H60">
            <v>12</v>
          </cell>
          <cell r="I60">
            <v>10</v>
          </cell>
          <cell r="J60">
            <v>2</v>
          </cell>
          <cell r="K60">
            <v>407</v>
          </cell>
          <cell r="L60">
            <v>5.8999999999999997E-2</v>
          </cell>
          <cell r="M60">
            <v>430.29999999999995</v>
          </cell>
        </row>
        <row r="61">
          <cell r="D61" t="str">
            <v>2016*</v>
          </cell>
          <cell r="E61">
            <v>114</v>
          </cell>
          <cell r="F61">
            <v>1</v>
          </cell>
          <cell r="G61">
            <v>10</v>
          </cell>
          <cell r="H61">
            <v>3</v>
          </cell>
          <cell r="I61">
            <v>0</v>
          </cell>
          <cell r="J61">
            <v>0</v>
          </cell>
          <cell r="K61">
            <v>128</v>
          </cell>
          <cell r="L61">
            <v>2.3E-2</v>
          </cell>
          <cell r="M61">
            <v>129.6</v>
          </cell>
        </row>
        <row r="62">
          <cell r="D62">
            <v>2021</v>
          </cell>
          <cell r="E62">
            <v>129</v>
          </cell>
          <cell r="F62">
            <v>1</v>
          </cell>
          <cell r="G62">
            <v>11</v>
          </cell>
          <cell r="H62">
            <v>3</v>
          </cell>
          <cell r="I62">
            <v>0</v>
          </cell>
          <cell r="J62">
            <v>0</v>
          </cell>
          <cell r="K62">
            <v>144</v>
          </cell>
          <cell r="L62">
            <v>2.1000000000000001E-2</v>
          </cell>
          <cell r="M62">
            <v>145.6</v>
          </cell>
        </row>
        <row r="63">
          <cell r="D63">
            <v>2026</v>
          </cell>
          <cell r="E63">
            <v>143</v>
          </cell>
          <cell r="F63">
            <v>1</v>
          </cell>
          <cell r="G63">
            <v>11</v>
          </cell>
          <cell r="H63">
            <v>3</v>
          </cell>
          <cell r="I63">
            <v>0</v>
          </cell>
          <cell r="J63">
            <v>0</v>
          </cell>
          <cell r="K63">
            <v>158</v>
          </cell>
          <cell r="L63">
            <v>1.9E-2</v>
          </cell>
          <cell r="M63">
            <v>159.6</v>
          </cell>
        </row>
        <row r="64">
          <cell r="D64">
            <v>2031</v>
          </cell>
          <cell r="E64">
            <v>158</v>
          </cell>
          <cell r="F64">
            <v>1</v>
          </cell>
          <cell r="G64">
            <v>11</v>
          </cell>
          <cell r="H64">
            <v>3</v>
          </cell>
          <cell r="I64">
            <v>0</v>
          </cell>
          <cell r="J64">
            <v>0</v>
          </cell>
          <cell r="K64">
            <v>173</v>
          </cell>
          <cell r="L64">
            <v>1.7000000000000001E-2</v>
          </cell>
          <cell r="M64">
            <v>174.6</v>
          </cell>
        </row>
        <row r="65">
          <cell r="D65">
            <v>2036</v>
          </cell>
          <cell r="E65">
            <v>173</v>
          </cell>
          <cell r="F65">
            <v>2</v>
          </cell>
          <cell r="G65">
            <v>12</v>
          </cell>
          <cell r="H65">
            <v>4</v>
          </cell>
          <cell r="I65">
            <v>0</v>
          </cell>
          <cell r="J65">
            <v>0</v>
          </cell>
          <cell r="K65">
            <v>191</v>
          </cell>
          <cell r="L65">
            <v>2.1000000000000001E-2</v>
          </cell>
          <cell r="M65">
            <v>192.8</v>
          </cell>
        </row>
      </sheetData>
      <sheetData sheetId="2">
        <row r="5">
          <cell r="B5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Q42"/>
  <sheetViews>
    <sheetView tabSelected="1" workbookViewId="0">
      <selection activeCell="F45" sqref="F45"/>
    </sheetView>
  </sheetViews>
  <sheetFormatPr defaultColWidth="11.7109375" defaultRowHeight="15"/>
  <cols>
    <col min="1" max="1" width="20.7109375" customWidth="1"/>
    <col min="2" max="5" width="10.7109375" customWidth="1"/>
    <col min="6" max="6" width="15.7109375" customWidth="1"/>
    <col min="7" max="17" width="10.7109375" customWidth="1"/>
  </cols>
  <sheetData>
    <row r="2" spans="1:17">
      <c r="A2" s="1" t="s">
        <v>11</v>
      </c>
    </row>
    <row r="3" spans="1:17" ht="15.75" thickBot="1"/>
    <row r="4" spans="1:17" ht="30" customHeight="1">
      <c r="A4" s="95" t="s">
        <v>43</v>
      </c>
      <c r="B4" s="92" t="s">
        <v>48</v>
      </c>
      <c r="C4" s="75"/>
      <c r="D4" s="75"/>
      <c r="E4" s="75"/>
      <c r="F4" s="44" t="s">
        <v>67</v>
      </c>
      <c r="G4" s="69" t="s">
        <v>13</v>
      </c>
      <c r="H4" s="70"/>
      <c r="I4" s="70"/>
      <c r="J4" s="69" t="s">
        <v>51</v>
      </c>
      <c r="K4" s="70"/>
      <c r="L4" s="71"/>
      <c r="M4" s="75" t="s">
        <v>16</v>
      </c>
      <c r="N4" s="75"/>
      <c r="O4" s="75"/>
      <c r="P4" s="76"/>
      <c r="Q4" s="44" t="s">
        <v>50</v>
      </c>
    </row>
    <row r="5" spans="1:17" ht="15" customHeight="1">
      <c r="A5" s="96"/>
      <c r="B5" s="93" t="s">
        <v>33</v>
      </c>
      <c r="C5" s="34" t="s">
        <v>0</v>
      </c>
      <c r="D5" s="34" t="s">
        <v>1</v>
      </c>
      <c r="E5" s="34" t="s">
        <v>2</v>
      </c>
      <c r="F5" s="38" t="s">
        <v>47</v>
      </c>
      <c r="G5" s="40" t="s">
        <v>44</v>
      </c>
      <c r="H5" s="35" t="s">
        <v>45</v>
      </c>
      <c r="I5" s="43" t="s">
        <v>46</v>
      </c>
      <c r="J5" s="40" t="s">
        <v>52</v>
      </c>
      <c r="K5" s="35" t="s">
        <v>56</v>
      </c>
      <c r="L5" s="42" t="s">
        <v>57</v>
      </c>
      <c r="M5" s="37" t="s">
        <v>0</v>
      </c>
      <c r="N5" s="35" t="s">
        <v>1</v>
      </c>
      <c r="O5" s="35" t="s">
        <v>2</v>
      </c>
      <c r="P5" s="41" t="s">
        <v>12</v>
      </c>
      <c r="Q5" s="38" t="s">
        <v>49</v>
      </c>
    </row>
    <row r="6" spans="1:17" ht="15" customHeight="1" thickBot="1">
      <c r="A6" s="97"/>
      <c r="B6" s="94"/>
      <c r="C6" s="36" t="s">
        <v>38</v>
      </c>
      <c r="D6" s="36" t="s">
        <v>38</v>
      </c>
      <c r="E6" s="36" t="s">
        <v>38</v>
      </c>
      <c r="F6" s="39" t="s">
        <v>39</v>
      </c>
      <c r="G6" s="98" t="s">
        <v>54</v>
      </c>
      <c r="H6" s="99"/>
      <c r="I6" s="100"/>
      <c r="J6" s="72" t="s">
        <v>53</v>
      </c>
      <c r="K6" s="73"/>
      <c r="L6" s="74"/>
      <c r="M6" s="101" t="s">
        <v>64</v>
      </c>
      <c r="N6" s="73"/>
      <c r="O6" s="73"/>
      <c r="P6" s="74"/>
      <c r="Q6" s="39" t="s">
        <v>39</v>
      </c>
    </row>
    <row r="7" spans="1:17" ht="15" customHeight="1">
      <c r="A7" s="89" t="s">
        <v>41</v>
      </c>
      <c r="B7" s="9">
        <v>2021</v>
      </c>
      <c r="C7" s="11">
        <f>Prognoza!H7+Prognoza!H12+Prognoza!H17+Prognoza!H27+Prognoza!H47+Prognoza!H52</f>
        <v>8</v>
      </c>
      <c r="D7" s="11">
        <f>Prognoza!I7+Prognoza!I12+Prognoza!I17+Prognoza!I27+Prognoza!I47+Prognoza!I52</f>
        <v>3</v>
      </c>
      <c r="E7" s="11">
        <f>Prognoza!J7+Prognoza!J12+Prognoza!J17+Prognoza!J27+Prognoza!J47+Prognoza!J52</f>
        <v>6</v>
      </c>
      <c r="F7" s="102">
        <v>0.12</v>
      </c>
      <c r="G7" s="80">
        <f>ROUND((C7*5+C8*5+C9*5+C10*5)/$F$7*365,-4)/(10^3)</f>
        <v>520</v>
      </c>
      <c r="H7" s="83">
        <f>ROUND((D7*5+D8*5+D9*5+D10*5)/$F$7*365,-4)/(10^3)</f>
        <v>240</v>
      </c>
      <c r="I7" s="77">
        <f>ROUND((E7*5+E8*5+E9*5+E10*5)/$F$7*365,-4)/(10^3)</f>
        <v>370</v>
      </c>
      <c r="J7" s="60">
        <v>0.5</v>
      </c>
      <c r="K7" s="63">
        <v>1</v>
      </c>
      <c r="L7" s="66">
        <v>1</v>
      </c>
      <c r="M7" s="57">
        <f>ROUND($J7*$K7*$L7*G7*r.C/1000,2)</f>
        <v>0.13</v>
      </c>
      <c r="N7" s="51">
        <f>ROUND($J7*$K7*$L7*H7*r.CP/1000,2)</f>
        <v>0.22</v>
      </c>
      <c r="O7" s="51">
        <f>ROUND($J7*$K7*$L7*I7*r.A/1000,2)</f>
        <v>0.22</v>
      </c>
      <c r="P7" s="54">
        <f>SUM(M7:O10)</f>
        <v>0.56999999999999995</v>
      </c>
      <c r="Q7" s="86" t="str">
        <f>IF(P7&lt;0.09,"KR1",IF(P7&lt;0.5,"KR2",IF(P7&lt;2.5,"KR3",IF(P7&lt;7.3,"KR4",IF(P7&lt;22,"KR5",IF(P7&lt;52,"KR6","KR7"))))))</f>
        <v>KR3</v>
      </c>
    </row>
    <row r="8" spans="1:17" ht="15.75" customHeight="1">
      <c r="A8" s="90"/>
      <c r="B8" s="14">
        <v>2026</v>
      </c>
      <c r="C8" s="16">
        <f>Prognoza!H8+Prognoza!H13+Prognoza!H18+Prognoza!H28+Prognoza!H48+Prognoza!H53</f>
        <v>8</v>
      </c>
      <c r="D8" s="16">
        <f>Prognoza!I8+Prognoza!I13+Prognoza!I18+Prognoza!I28+Prognoza!I48+Prognoza!I53</f>
        <v>4</v>
      </c>
      <c r="E8" s="16">
        <f>Prognoza!J8+Prognoza!J13+Prognoza!J18+Prognoza!J28+Prognoza!J48+Prognoza!J53</f>
        <v>6</v>
      </c>
      <c r="F8" s="102"/>
      <c r="G8" s="81"/>
      <c r="H8" s="84"/>
      <c r="I8" s="78"/>
      <c r="J8" s="61"/>
      <c r="K8" s="64"/>
      <c r="L8" s="67"/>
      <c r="M8" s="58"/>
      <c r="N8" s="52"/>
      <c r="O8" s="52"/>
      <c r="P8" s="55"/>
      <c r="Q8" s="87"/>
    </row>
    <row r="9" spans="1:17" ht="15" customHeight="1">
      <c r="A9" s="90"/>
      <c r="B9" s="9">
        <v>2031</v>
      </c>
      <c r="C9" s="11">
        <f>Prognoza!H9+Prognoza!H14+Prognoza!H19+Prognoza!H29+Prognoza!H49+Prognoza!H54</f>
        <v>9</v>
      </c>
      <c r="D9" s="11">
        <f>Prognoza!I9+Prognoza!I14+Prognoza!I19+Prognoza!I29+Prognoza!I49+Prognoza!I54</f>
        <v>4</v>
      </c>
      <c r="E9" s="11">
        <f>Prognoza!J9+Prognoza!J14+Prognoza!J19+Prognoza!J29+Prognoza!J49+Prognoza!J54</f>
        <v>6</v>
      </c>
      <c r="F9" s="102"/>
      <c r="G9" s="81"/>
      <c r="H9" s="84"/>
      <c r="I9" s="78"/>
      <c r="J9" s="61"/>
      <c r="K9" s="64"/>
      <c r="L9" s="67"/>
      <c r="M9" s="58"/>
      <c r="N9" s="52"/>
      <c r="O9" s="52"/>
      <c r="P9" s="55"/>
      <c r="Q9" s="87"/>
    </row>
    <row r="10" spans="1:17" ht="15" customHeight="1" thickBot="1">
      <c r="A10" s="90"/>
      <c r="B10" s="19">
        <v>2036</v>
      </c>
      <c r="C10" s="21">
        <f>Prognoza!H10+Prognoza!H15+Prognoza!H20+Prognoza!H30+Prognoza!H50+Prognoza!H55</f>
        <v>9</v>
      </c>
      <c r="D10" s="21">
        <f>Prognoza!I10+Prognoza!I15+Prognoza!I20+Prognoza!I30+Prognoza!I50+Prognoza!I55</f>
        <v>5</v>
      </c>
      <c r="E10" s="21">
        <f>Prognoza!J10+Prognoza!J15+Prognoza!J20+Prognoza!J30+Prognoza!J50+Prognoza!J55</f>
        <v>6</v>
      </c>
      <c r="F10" s="102"/>
      <c r="G10" s="82"/>
      <c r="H10" s="85"/>
      <c r="I10" s="79"/>
      <c r="J10" s="62"/>
      <c r="K10" s="65"/>
      <c r="L10" s="68"/>
      <c r="M10" s="59"/>
      <c r="N10" s="53"/>
      <c r="O10" s="53"/>
      <c r="P10" s="56"/>
      <c r="Q10" s="87"/>
    </row>
    <row r="11" spans="1:17" ht="15" customHeight="1">
      <c r="A11" s="89" t="s">
        <v>42</v>
      </c>
      <c r="B11" s="9">
        <v>2021</v>
      </c>
      <c r="C11" s="11">
        <f>Prognoza!H22+Prognoza!H27+Prognoza!H32+Prognoza!H12+Prognoza!H37+Prognoza!H62</f>
        <v>12</v>
      </c>
      <c r="D11" s="11">
        <f>Prognoza!I22+Prognoza!I27+Prognoza!I32+Prognoza!I12+Prognoza!I37+Prognoza!I62</f>
        <v>2</v>
      </c>
      <c r="E11" s="11">
        <f>Prognoza!J22+Prognoza!J27+Prognoza!J32+Prognoza!J12+Prognoza!J37+Prognoza!J62</f>
        <v>5</v>
      </c>
      <c r="F11" s="102"/>
      <c r="G11" s="80">
        <f>ROUND((C11*5+C12*5+C13*5+C14*5)/$F$7*365,-4)/(10^3)</f>
        <v>790</v>
      </c>
      <c r="H11" s="83">
        <f>ROUND((D11*5+D12*5+D13*5+D14*5)/$F$7*365,-4)/(10^3)</f>
        <v>170</v>
      </c>
      <c r="I11" s="77">
        <f>ROUND((E11*5+E12*5+E13*5+E14*5)/$F$7*365,-4)/(10^3)</f>
        <v>300</v>
      </c>
      <c r="J11" s="60">
        <v>0.5</v>
      </c>
      <c r="K11" s="63">
        <v>1</v>
      </c>
      <c r="L11" s="66">
        <v>1</v>
      </c>
      <c r="M11" s="57">
        <f>ROUND($J11*$K11*$L11*G11*r.C/1000,2)</f>
        <v>0.2</v>
      </c>
      <c r="N11" s="51">
        <f>ROUND($J11*$K11*$L11*H11*r.CP/1000,2)</f>
        <v>0.15</v>
      </c>
      <c r="O11" s="51">
        <f>ROUND($J11*$K11*$L11*I11*r.A/1000,2)</f>
        <v>0.18</v>
      </c>
      <c r="P11" s="54">
        <f>SUM(M11:O14)</f>
        <v>0.53</v>
      </c>
      <c r="Q11" s="86" t="str">
        <f t="shared" ref="Q11" si="0">IF(P11&lt;0.09,"KR1",IF(P11&lt;0.5,"KR2",IF(P11&lt;2.5,"KR3",IF(P11&lt;7.3,"KR4",IF(P11&lt;22,"KR5",IF(P11&lt;52,"KR6","KR7"))))))</f>
        <v>KR3</v>
      </c>
    </row>
    <row r="12" spans="1:17" ht="15.75" customHeight="1">
      <c r="A12" s="90"/>
      <c r="B12" s="14">
        <v>2026</v>
      </c>
      <c r="C12" s="16">
        <f>Prognoza!H23+Prognoza!H28+Prognoza!H33+Prognoza!H13+Prognoza!H38+Prognoza!H63</f>
        <v>13</v>
      </c>
      <c r="D12" s="16">
        <f>Prognoza!I23+Prognoza!I28+Prognoza!I33+Prognoza!I13+Prognoza!I38+Prognoza!I63</f>
        <v>3</v>
      </c>
      <c r="E12" s="16">
        <f>Prognoza!J23+Prognoza!J28+Prognoza!J33+Prognoza!J13+Prognoza!J38+Prognoza!J63</f>
        <v>5</v>
      </c>
      <c r="F12" s="102"/>
      <c r="G12" s="81"/>
      <c r="H12" s="84"/>
      <c r="I12" s="78"/>
      <c r="J12" s="61"/>
      <c r="K12" s="64"/>
      <c r="L12" s="67"/>
      <c r="M12" s="58"/>
      <c r="N12" s="52"/>
      <c r="O12" s="52"/>
      <c r="P12" s="55"/>
      <c r="Q12" s="87"/>
    </row>
    <row r="13" spans="1:17" ht="15" customHeight="1">
      <c r="A13" s="90"/>
      <c r="B13" s="9">
        <v>2031</v>
      </c>
      <c r="C13" s="11">
        <f>Prognoza!H24+Prognoza!H29+Prognoza!H34+Prognoza!H14+Prognoza!H39+Prognoza!H64</f>
        <v>13</v>
      </c>
      <c r="D13" s="11">
        <f>Prognoza!I24+Prognoza!I29+Prognoza!I34+Prognoza!I14+Prognoza!I39+Prognoza!I64</f>
        <v>3</v>
      </c>
      <c r="E13" s="11">
        <f>Prognoza!J24+Prognoza!J29+Prognoza!J34+Prognoza!J14+Prognoza!J39+Prognoza!J64</f>
        <v>5</v>
      </c>
      <c r="F13" s="102"/>
      <c r="G13" s="81"/>
      <c r="H13" s="84"/>
      <c r="I13" s="78"/>
      <c r="J13" s="61"/>
      <c r="K13" s="64"/>
      <c r="L13" s="67"/>
      <c r="M13" s="58"/>
      <c r="N13" s="52"/>
      <c r="O13" s="52"/>
      <c r="P13" s="55"/>
      <c r="Q13" s="87"/>
    </row>
    <row r="14" spans="1:17" ht="15" customHeight="1" thickBot="1">
      <c r="A14" s="90"/>
      <c r="B14" s="19">
        <v>2036</v>
      </c>
      <c r="C14" s="21">
        <f>Prognoza!H25+Prognoza!H30+Prognoza!H35+Prognoza!H15+Prognoza!H40+Prognoza!H65</f>
        <v>14</v>
      </c>
      <c r="D14" s="21">
        <f>Prognoza!I25+Prognoza!I30+Prognoza!I35+Prognoza!I15+Prognoza!I40+Prognoza!I65</f>
        <v>3</v>
      </c>
      <c r="E14" s="21">
        <f>Prognoza!J25+Prognoza!J30+Prognoza!J35+Prognoza!J15+Prognoza!J40+Prognoza!J65</f>
        <v>5</v>
      </c>
      <c r="F14" s="102"/>
      <c r="G14" s="82"/>
      <c r="H14" s="85"/>
      <c r="I14" s="79"/>
      <c r="J14" s="62"/>
      <c r="K14" s="65"/>
      <c r="L14" s="68"/>
      <c r="M14" s="59"/>
      <c r="N14" s="53"/>
      <c r="O14" s="53"/>
      <c r="P14" s="56"/>
      <c r="Q14" s="87"/>
    </row>
    <row r="15" spans="1:17" ht="15" customHeight="1">
      <c r="A15" s="89" t="s">
        <v>20</v>
      </c>
      <c r="B15" s="9">
        <v>2021</v>
      </c>
      <c r="C15" s="11">
        <f>Prognoza!H37+Prognoza!H42+Prognoza!H47+Prognoza!H7+Prognoza!H32+Prognoza!H57</f>
        <v>30</v>
      </c>
      <c r="D15" s="11">
        <f>Prognoza!I37+Prognoza!I42+Prognoza!I47+Prognoza!I7+Prognoza!I32+Prognoza!I57</f>
        <v>15</v>
      </c>
      <c r="E15" s="11">
        <f>Prognoza!J37+Prognoza!J42+Prognoza!J47+Prognoza!J7+Prognoza!J32+Prognoza!J57</f>
        <v>3</v>
      </c>
      <c r="F15" s="102"/>
      <c r="G15" s="80">
        <f>ROUND((C15*5+C16*5+C17*5+C18*5)/$F$7*365,-4)/(10^3)</f>
        <v>1900</v>
      </c>
      <c r="H15" s="83">
        <f>ROUND((D15*5+D16*5+D17*5+D18*5)/$F$7*365,-4)/(10^3)</f>
        <v>1110</v>
      </c>
      <c r="I15" s="77">
        <f>ROUND((E15*5+E16*5+E17*5+E18*5)/$F$7*365,-4)/(10^3)</f>
        <v>180</v>
      </c>
      <c r="J15" s="60">
        <v>0.45</v>
      </c>
      <c r="K15" s="63">
        <v>1</v>
      </c>
      <c r="L15" s="66">
        <v>1.1000000000000001</v>
      </c>
      <c r="M15" s="57">
        <f>ROUND($J15*$K15*$L15*G15*r.C/1000,2)</f>
        <v>0.47</v>
      </c>
      <c r="N15" s="51">
        <f>ROUND($J15*$K15*$L15*H15*r.CP/1000,2)</f>
        <v>0.99</v>
      </c>
      <c r="O15" s="51">
        <f>ROUND($J15*$K15*$L15*I15*r.A/1000,2)</f>
        <v>0.11</v>
      </c>
      <c r="P15" s="54">
        <f>SUM(M15:O18)</f>
        <v>1.57</v>
      </c>
      <c r="Q15" s="86" t="str">
        <f t="shared" ref="Q15" si="1">IF(P15&lt;0.09,"KR1",IF(P15&lt;0.5,"KR2",IF(P15&lt;2.5,"KR3",IF(P15&lt;7.3,"KR4",IF(P15&lt;22,"KR5",IF(P15&lt;52,"KR6","KR7"))))))</f>
        <v>KR3</v>
      </c>
    </row>
    <row r="16" spans="1:17" ht="15" customHeight="1">
      <c r="A16" s="90"/>
      <c r="B16" s="14">
        <v>2026</v>
      </c>
      <c r="C16" s="16">
        <f>Prognoza!H38+Prognoza!H43+Prognoza!H48+Prognoza!H8+Prognoza!H33+Prognoza!H58</f>
        <v>30</v>
      </c>
      <c r="D16" s="16">
        <f>Prognoza!I38+Prognoza!I43+Prognoza!I48+Prognoza!I8+Prognoza!I33+Prognoza!I58</f>
        <v>18</v>
      </c>
      <c r="E16" s="16">
        <f>Prognoza!J38+Prognoza!J43+Prognoza!J48+Prognoza!J8+Prognoza!J33+Prognoza!J58</f>
        <v>3</v>
      </c>
      <c r="F16" s="102"/>
      <c r="G16" s="81"/>
      <c r="H16" s="84"/>
      <c r="I16" s="78"/>
      <c r="J16" s="61"/>
      <c r="K16" s="64"/>
      <c r="L16" s="67"/>
      <c r="M16" s="58"/>
      <c r="N16" s="52"/>
      <c r="O16" s="52"/>
      <c r="P16" s="55"/>
      <c r="Q16" s="87"/>
    </row>
    <row r="17" spans="1:17" ht="15" customHeight="1">
      <c r="A17" s="90"/>
      <c r="B17" s="9">
        <v>2031</v>
      </c>
      <c r="C17" s="11">
        <f>Prognoza!H39+Prognoza!H44+Prognoza!H49+Prognoza!H9+Prognoza!H34+Prognoza!H59</f>
        <v>32</v>
      </c>
      <c r="D17" s="11">
        <f>Prognoza!I39+Prognoza!I44+Prognoza!I49+Prognoza!I9+Prognoza!I34+Prognoza!I59</f>
        <v>19</v>
      </c>
      <c r="E17" s="11">
        <f>Prognoza!J39+Prognoza!J44+Prognoza!J49+Prognoza!J9+Prognoza!J34+Prognoza!J59</f>
        <v>3</v>
      </c>
      <c r="F17" s="102"/>
      <c r="G17" s="81"/>
      <c r="H17" s="84"/>
      <c r="I17" s="78"/>
      <c r="J17" s="61"/>
      <c r="K17" s="64"/>
      <c r="L17" s="67"/>
      <c r="M17" s="58"/>
      <c r="N17" s="52"/>
      <c r="O17" s="52"/>
      <c r="P17" s="55"/>
      <c r="Q17" s="87"/>
    </row>
    <row r="18" spans="1:17" ht="15" customHeight="1" thickBot="1">
      <c r="A18" s="90"/>
      <c r="B18" s="19">
        <v>2036</v>
      </c>
      <c r="C18" s="21">
        <f>Prognoza!H40+Prognoza!H45+Prognoza!H50+Prognoza!H10+Prognoza!H35+Prognoza!H60</f>
        <v>33</v>
      </c>
      <c r="D18" s="21">
        <f>Prognoza!I40+Prognoza!I45+Prognoza!I50+Prognoza!I10+Prognoza!I35+Prognoza!I60</f>
        <v>21</v>
      </c>
      <c r="E18" s="21">
        <f>Prognoza!J40+Prognoza!J45+Prognoza!J50+Prognoza!J10+Prognoza!J35+Prognoza!J60</f>
        <v>3</v>
      </c>
      <c r="F18" s="102"/>
      <c r="G18" s="82"/>
      <c r="H18" s="85"/>
      <c r="I18" s="79"/>
      <c r="J18" s="62"/>
      <c r="K18" s="65"/>
      <c r="L18" s="68"/>
      <c r="M18" s="59"/>
      <c r="N18" s="53"/>
      <c r="O18" s="53"/>
      <c r="P18" s="56"/>
      <c r="Q18" s="87"/>
    </row>
    <row r="19" spans="1:17" ht="15" customHeight="1">
      <c r="A19" s="89" t="s">
        <v>27</v>
      </c>
      <c r="B19" s="9">
        <v>2021</v>
      </c>
      <c r="C19" s="11">
        <f>Prognoza!H52+Prognoza!H57+Prognoza!H62+Prognoza!H42+Prognoza!H22+Prognoza!H17</f>
        <v>40</v>
      </c>
      <c r="D19" s="11">
        <f>Prognoza!I52+Prognoza!I57+Prognoza!I62+Prognoza!I42+Prognoza!I22+Prognoza!I17</f>
        <v>16</v>
      </c>
      <c r="E19" s="11">
        <f>Prognoza!J52+Prognoza!J57+Prognoza!J62+Prognoza!J42+Prognoza!J22+Prognoza!J17</f>
        <v>8</v>
      </c>
      <c r="F19" s="102"/>
      <c r="G19" s="80">
        <f>ROUND((C19*5+C20*5+C21*5+C22*5)/$F$7*365,-4)/(10^3)</f>
        <v>2600</v>
      </c>
      <c r="H19" s="83">
        <f>ROUND((D19*5+D20*5+D21*5+D22*5)/$F$7*365,-4)/(10^3)</f>
        <v>1190</v>
      </c>
      <c r="I19" s="77">
        <f>ROUND((E19*5+E20*5+E21*5+E22*5)/$F$7*365,-4)/(10^3)</f>
        <v>490</v>
      </c>
      <c r="J19" s="60">
        <v>0.45</v>
      </c>
      <c r="K19" s="63">
        <v>1</v>
      </c>
      <c r="L19" s="66">
        <v>1.1000000000000001</v>
      </c>
      <c r="M19" s="57">
        <f>ROUND($J19*$K19*$L19*G19*r.C/1000,2)</f>
        <v>0.64</v>
      </c>
      <c r="N19" s="51">
        <f>ROUND($J19*$K19*$L19*H19*r.CP/1000,2)</f>
        <v>1.06</v>
      </c>
      <c r="O19" s="51">
        <f>ROUND($J19*$K19*$L19*I19*r.A/1000,2)</f>
        <v>0.28999999999999998</v>
      </c>
      <c r="P19" s="54">
        <f>SUM(M19:O22)</f>
        <v>1.9900000000000002</v>
      </c>
      <c r="Q19" s="86" t="str">
        <f t="shared" ref="Q19" si="2">IF(P19&lt;0.09,"KR1",IF(P19&lt;0.5,"KR2",IF(P19&lt;2.5,"KR3",IF(P19&lt;7.3,"KR4",IF(P19&lt;22,"KR5",IF(P19&lt;52,"KR6","KR7"))))))</f>
        <v>KR3</v>
      </c>
    </row>
    <row r="20" spans="1:17" ht="15" customHeight="1">
      <c r="A20" s="90"/>
      <c r="B20" s="14">
        <v>2026</v>
      </c>
      <c r="C20" s="16">
        <f>Prognoza!H53+Prognoza!H58+Prognoza!H63+Prognoza!H43+Prognoza!H23+Prognoza!H18</f>
        <v>41</v>
      </c>
      <c r="D20" s="16">
        <f>Prognoza!I53+Prognoza!I58+Prognoza!I63+Prognoza!I43+Prognoza!I23+Prognoza!I18</f>
        <v>19</v>
      </c>
      <c r="E20" s="16">
        <f>Prognoza!J53+Prognoza!J58+Prognoza!J63+Prognoza!J43+Prognoza!J23+Prognoza!J18</f>
        <v>8</v>
      </c>
      <c r="F20" s="102"/>
      <c r="G20" s="81"/>
      <c r="H20" s="84"/>
      <c r="I20" s="78"/>
      <c r="J20" s="61"/>
      <c r="K20" s="64"/>
      <c r="L20" s="67"/>
      <c r="M20" s="58"/>
      <c r="N20" s="52"/>
      <c r="O20" s="52"/>
      <c r="P20" s="55"/>
      <c r="Q20" s="87"/>
    </row>
    <row r="21" spans="1:17" ht="15" customHeight="1">
      <c r="A21" s="90"/>
      <c r="B21" s="9">
        <v>2031</v>
      </c>
      <c r="C21" s="11">
        <f>Prognoza!H54+Prognoza!H59+Prognoza!H64+Prognoza!H44+Prognoza!H24+Prognoza!H19</f>
        <v>44</v>
      </c>
      <c r="D21" s="11">
        <f>Prognoza!I54+Prognoza!I59+Prognoza!I64+Prognoza!I44+Prognoza!I24+Prognoza!I19</f>
        <v>20</v>
      </c>
      <c r="E21" s="11">
        <f>Prognoza!J54+Prognoza!J59+Prognoza!J64+Prognoza!J44+Prognoza!J24+Prognoza!J19</f>
        <v>8</v>
      </c>
      <c r="F21" s="102"/>
      <c r="G21" s="81"/>
      <c r="H21" s="84"/>
      <c r="I21" s="78"/>
      <c r="J21" s="61"/>
      <c r="K21" s="64"/>
      <c r="L21" s="67"/>
      <c r="M21" s="58"/>
      <c r="N21" s="52"/>
      <c r="O21" s="52"/>
      <c r="P21" s="55"/>
      <c r="Q21" s="87"/>
    </row>
    <row r="22" spans="1:17" ht="15.75" customHeight="1" thickBot="1">
      <c r="A22" s="91"/>
      <c r="B22" s="19">
        <v>2036</v>
      </c>
      <c r="C22" s="21">
        <f>Prognoza!H55+Prognoza!H60+Prognoza!H65+Prognoza!H45+Prognoza!H25+Prognoza!H20</f>
        <v>46</v>
      </c>
      <c r="D22" s="21">
        <f>Prognoza!I55+Prognoza!I60+Prognoza!I65+Prognoza!I45+Prognoza!I25+Prognoza!I20</f>
        <v>23</v>
      </c>
      <c r="E22" s="21">
        <f>Prognoza!J55+Prognoza!J60+Prognoza!J65+Prognoza!J45+Prognoza!J25+Prognoza!J20</f>
        <v>8</v>
      </c>
      <c r="F22" s="103"/>
      <c r="G22" s="82"/>
      <c r="H22" s="85"/>
      <c r="I22" s="79"/>
      <c r="J22" s="62"/>
      <c r="K22" s="65"/>
      <c r="L22" s="68"/>
      <c r="M22" s="59"/>
      <c r="N22" s="53"/>
      <c r="O22" s="53"/>
      <c r="P22" s="56"/>
      <c r="Q22" s="88"/>
    </row>
    <row r="23" spans="1:17" ht="21">
      <c r="A23" t="s">
        <v>72</v>
      </c>
      <c r="B23" s="45"/>
      <c r="C23" s="46"/>
      <c r="D23" s="46"/>
      <c r="E23" s="46"/>
      <c r="F23" s="47"/>
      <c r="G23" s="48"/>
      <c r="H23" s="48"/>
      <c r="I23" s="48"/>
      <c r="J23" s="46"/>
      <c r="K23" s="46"/>
      <c r="L23" s="46"/>
      <c r="M23" s="46"/>
      <c r="N23" s="46"/>
      <c r="O23" s="46"/>
      <c r="P23" s="46"/>
      <c r="Q23" s="49"/>
    </row>
    <row r="25" spans="1:17" ht="18">
      <c r="A25" t="s">
        <v>58</v>
      </c>
      <c r="B25" t="str">
        <f>"-współczynnik obliczeniowego pasa ruchu"</f>
        <v>-współczynnik obliczeniowego pasa ruchu</v>
      </c>
    </row>
    <row r="26" spans="1:17" ht="15" customHeight="1">
      <c r="A26" t="s">
        <v>59</v>
      </c>
      <c r="B26" t="str">
        <f>"-współczynnik szerokości pasa ruchu"</f>
        <v>-współczynnik szerokości pasa ruchu</v>
      </c>
    </row>
    <row r="27" spans="1:17" ht="15.75" customHeight="1">
      <c r="A27" t="s">
        <v>60</v>
      </c>
      <c r="B27" t="str">
        <f>"-współczynnik pochylenia niwelety"</f>
        <v>-współczynnik pochylenia niwelety</v>
      </c>
    </row>
    <row r="29" spans="1:17">
      <c r="A29" t="s">
        <v>55</v>
      </c>
      <c r="L29" t="s">
        <v>17</v>
      </c>
    </row>
    <row r="30" spans="1:17">
      <c r="A30" t="s">
        <v>70</v>
      </c>
    </row>
    <row r="31" spans="1:17">
      <c r="A31" t="s">
        <v>14</v>
      </c>
      <c r="L31" s="127" t="s">
        <v>4</v>
      </c>
      <c r="M31" s="128" t="s">
        <v>66</v>
      </c>
      <c r="N31" s="128"/>
      <c r="O31" s="128"/>
      <c r="P31" s="129" t="s">
        <v>19</v>
      </c>
    </row>
    <row r="32" spans="1:17">
      <c r="L32" s="127" t="s">
        <v>5</v>
      </c>
      <c r="M32" s="130">
        <v>0.09</v>
      </c>
      <c r="N32" s="130" t="s">
        <v>39</v>
      </c>
      <c r="O32" s="130">
        <v>0.5</v>
      </c>
      <c r="P32" s="129"/>
    </row>
    <row r="33" spans="1:16">
      <c r="A33" t="s">
        <v>15</v>
      </c>
      <c r="L33" s="131" t="s">
        <v>6</v>
      </c>
      <c r="M33" s="132">
        <v>0.5</v>
      </c>
      <c r="N33" s="132" t="s">
        <v>39</v>
      </c>
      <c r="O33" s="132">
        <v>2.5</v>
      </c>
      <c r="P33" s="129"/>
    </row>
    <row r="34" spans="1:16">
      <c r="L34" s="127" t="s">
        <v>7</v>
      </c>
      <c r="M34" s="130">
        <v>2.5</v>
      </c>
      <c r="N34" s="130" t="s">
        <v>39</v>
      </c>
      <c r="O34" s="130">
        <v>7.3</v>
      </c>
      <c r="P34" s="129"/>
    </row>
    <row r="35" spans="1:16" ht="18">
      <c r="A35" t="s">
        <v>61</v>
      </c>
      <c r="B35" s="2">
        <v>0.5</v>
      </c>
      <c r="C35" t="str">
        <f>"-dla pojazdów ciężarowych"</f>
        <v>-dla pojazdów ciężarowych</v>
      </c>
      <c r="L35" s="127" t="s">
        <v>8</v>
      </c>
      <c r="M35" s="130">
        <v>7.3</v>
      </c>
      <c r="N35" s="130" t="s">
        <v>39</v>
      </c>
      <c r="O35" s="130">
        <v>22</v>
      </c>
      <c r="P35" s="129"/>
    </row>
    <row r="36" spans="1:16" ht="18">
      <c r="A36" t="s">
        <v>62</v>
      </c>
      <c r="B36" s="50">
        <v>1.8</v>
      </c>
      <c r="C36" t="str">
        <f>"-dla pojazdów ciężarowych z przyczepą"</f>
        <v>-dla pojazdów ciężarowych z przyczepą</v>
      </c>
      <c r="L36" s="127" t="s">
        <v>9</v>
      </c>
      <c r="M36" s="130">
        <v>22</v>
      </c>
      <c r="N36" s="130" t="s">
        <v>39</v>
      </c>
      <c r="O36" s="130">
        <v>52</v>
      </c>
      <c r="P36" s="129"/>
    </row>
    <row r="37" spans="1:16" ht="18">
      <c r="A37" t="s">
        <v>63</v>
      </c>
      <c r="B37" s="50">
        <v>1.2</v>
      </c>
      <c r="C37" t="str">
        <f>"-dla autobusów"</f>
        <v>-dla autobusów</v>
      </c>
      <c r="L37" s="127" t="s">
        <v>10</v>
      </c>
      <c r="M37" s="128" t="s">
        <v>65</v>
      </c>
      <c r="N37" s="128"/>
      <c r="O37" s="128"/>
      <c r="P37" s="129"/>
    </row>
    <row r="39" spans="1:16">
      <c r="A39" t="s">
        <v>68</v>
      </c>
    </row>
    <row r="40" spans="1:16" ht="18">
      <c r="A40" t="s">
        <v>18</v>
      </c>
      <c r="B40" s="2">
        <f>P19</f>
        <v>1.9900000000000002</v>
      </c>
      <c r="C40" t="s">
        <v>69</v>
      </c>
    </row>
    <row r="42" spans="1:16">
      <c r="A42" t="s">
        <v>71</v>
      </c>
    </row>
  </sheetData>
  <mergeCells count="61">
    <mergeCell ref="G4:I4"/>
    <mergeCell ref="Q7:Q10"/>
    <mergeCell ref="A11:A14"/>
    <mergeCell ref="A4:A6"/>
    <mergeCell ref="A15:A18"/>
    <mergeCell ref="G6:I6"/>
    <mergeCell ref="M6:P6"/>
    <mergeCell ref="F7:F22"/>
    <mergeCell ref="G7:G10"/>
    <mergeCell ref="H7:H10"/>
    <mergeCell ref="I7:I10"/>
    <mergeCell ref="G11:G14"/>
    <mergeCell ref="H11:H14"/>
    <mergeCell ref="I11:I14"/>
    <mergeCell ref="G15:G18"/>
    <mergeCell ref="H15:H18"/>
    <mergeCell ref="A19:A22"/>
    <mergeCell ref="M31:O31"/>
    <mergeCell ref="B4:E4"/>
    <mergeCell ref="B5:B6"/>
    <mergeCell ref="A7:A10"/>
    <mergeCell ref="P31:P37"/>
    <mergeCell ref="M37:O37"/>
    <mergeCell ref="I15:I18"/>
    <mergeCell ref="G19:G22"/>
    <mergeCell ref="H19:H22"/>
    <mergeCell ref="Q11:Q14"/>
    <mergeCell ref="Q15:Q18"/>
    <mergeCell ref="Q19:Q22"/>
    <mergeCell ref="M11:M14"/>
    <mergeCell ref="N11:N14"/>
    <mergeCell ref="O11:O14"/>
    <mergeCell ref="P11:P14"/>
    <mergeCell ref="M15:M18"/>
    <mergeCell ref="N15:N18"/>
    <mergeCell ref="I19:I22"/>
    <mergeCell ref="J11:J14"/>
    <mergeCell ref="K11:K14"/>
    <mergeCell ref="L11:L14"/>
    <mergeCell ref="J4:L4"/>
    <mergeCell ref="J6:L6"/>
    <mergeCell ref="P7:P10"/>
    <mergeCell ref="O7:O10"/>
    <mergeCell ref="N7:N10"/>
    <mergeCell ref="M7:M10"/>
    <mergeCell ref="M4:P4"/>
    <mergeCell ref="J7:J10"/>
    <mergeCell ref="K7:K10"/>
    <mergeCell ref="L7:L10"/>
    <mergeCell ref="J15:J18"/>
    <mergeCell ref="K15:K18"/>
    <mergeCell ref="L15:L18"/>
    <mergeCell ref="J19:J22"/>
    <mergeCell ref="K19:K22"/>
    <mergeCell ref="L19:L22"/>
    <mergeCell ref="O15:O18"/>
    <mergeCell ref="P15:P18"/>
    <mergeCell ref="M19:M22"/>
    <mergeCell ref="N19:N22"/>
    <mergeCell ref="O19:O22"/>
    <mergeCell ref="P19:P22"/>
  </mergeCells>
  <pageMargins left="0.70866141732283472" right="0.70866141732283472" top="0.74803149606299213" bottom="0.74803149606299213" header="0.31496062992125984" footer="0.31496062992125984"/>
  <pageSetup paperSize="9" scale="6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65"/>
  <sheetViews>
    <sheetView topLeftCell="A21" workbookViewId="0">
      <selection activeCell="H6" sqref="H6:H65"/>
    </sheetView>
  </sheetViews>
  <sheetFormatPr defaultRowHeight="15"/>
  <sheetData>
    <row r="1" spans="1:13" ht="21.75" thickBot="1">
      <c r="A1" s="113" t="s">
        <v>28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5"/>
    </row>
    <row r="2" spans="1:13" ht="21.75" thickBot="1">
      <c r="A2" s="113" t="s">
        <v>29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5"/>
    </row>
    <row r="3" spans="1:13" ht="15.75" thickBot="1">
      <c r="A3" s="116" t="s">
        <v>30</v>
      </c>
      <c r="B3" s="95" t="s">
        <v>31</v>
      </c>
      <c r="C3" s="119"/>
      <c r="D3" s="122" t="s">
        <v>32</v>
      </c>
      <c r="E3" s="123"/>
      <c r="F3" s="123"/>
      <c r="G3" s="123"/>
      <c r="H3" s="123"/>
      <c r="I3" s="123"/>
      <c r="J3" s="123"/>
      <c r="K3" s="123"/>
      <c r="L3" s="123"/>
      <c r="M3" s="124"/>
    </row>
    <row r="4" spans="1:13" ht="18">
      <c r="A4" s="117"/>
      <c r="B4" s="96"/>
      <c r="C4" s="120"/>
      <c r="D4" s="125" t="s">
        <v>33</v>
      </c>
      <c r="E4" s="24" t="s">
        <v>3</v>
      </c>
      <c r="F4" s="25" t="s">
        <v>34</v>
      </c>
      <c r="G4" s="25" t="s">
        <v>35</v>
      </c>
      <c r="H4" s="25" t="s">
        <v>0</v>
      </c>
      <c r="I4" s="25" t="s">
        <v>1</v>
      </c>
      <c r="J4" s="25" t="s">
        <v>2</v>
      </c>
      <c r="K4" s="26" t="s">
        <v>36</v>
      </c>
      <c r="L4" s="27" t="s">
        <v>37</v>
      </c>
      <c r="M4" s="28" t="s">
        <v>36</v>
      </c>
    </row>
    <row r="5" spans="1:13" ht="15.75" thickBot="1">
      <c r="A5" s="118"/>
      <c r="B5" s="97"/>
      <c r="C5" s="121"/>
      <c r="D5" s="126"/>
      <c r="E5" s="29" t="s">
        <v>38</v>
      </c>
      <c r="F5" s="30" t="s">
        <v>38</v>
      </c>
      <c r="G5" s="30" t="s">
        <v>38</v>
      </c>
      <c r="H5" s="30" t="s">
        <v>38</v>
      </c>
      <c r="I5" s="30" t="s">
        <v>38</v>
      </c>
      <c r="J5" s="30" t="s">
        <v>38</v>
      </c>
      <c r="K5" s="31" t="s">
        <v>38</v>
      </c>
      <c r="L5" s="32" t="s">
        <v>39</v>
      </c>
      <c r="M5" s="33" t="s">
        <v>40</v>
      </c>
    </row>
    <row r="6" spans="1:13" ht="15" customHeight="1">
      <c r="A6" s="110" t="s">
        <v>41</v>
      </c>
      <c r="B6" s="104" t="s">
        <v>21</v>
      </c>
      <c r="C6" s="107" t="s">
        <v>22</v>
      </c>
      <c r="D6" s="3" t="str">
        <f>'[1]Prognozy ruchu (bazowa)'!D6</f>
        <v>2016*</v>
      </c>
      <c r="E6" s="4">
        <f>'[1]Prognozy ruchu (bazowa)'!E6</f>
        <v>39</v>
      </c>
      <c r="F6" s="5">
        <f>'[1]Prognozy ruchu (bazowa)'!F6</f>
        <v>0</v>
      </c>
      <c r="G6" s="5">
        <f>'[1]Prognozy ruchu (bazowa)'!G6</f>
        <v>1</v>
      </c>
      <c r="H6" s="5">
        <f>'[1]Prognozy ruchu (bazowa)'!H6</f>
        <v>1</v>
      </c>
      <c r="I6" s="5">
        <f>'[1]Prognozy ruchu (bazowa)'!I6</f>
        <v>0</v>
      </c>
      <c r="J6" s="5">
        <f>'[1]Prognozy ruchu (bazowa)'!J6</f>
        <v>0</v>
      </c>
      <c r="K6" s="6">
        <f>'[1]Prognozy ruchu (bazowa)'!K6</f>
        <v>41</v>
      </c>
      <c r="L6" s="7">
        <f>'[1]Prognozy ruchu (bazowa)'!L6</f>
        <v>2.4E-2</v>
      </c>
      <c r="M6" s="8">
        <f>'[1]Prognozy ruchu (bazowa)'!M6</f>
        <v>41.7</v>
      </c>
    </row>
    <row r="7" spans="1:13">
      <c r="A7" s="111"/>
      <c r="B7" s="105"/>
      <c r="C7" s="108"/>
      <c r="D7" s="9">
        <f>'[1]Prognozy ruchu (bazowa)'!D7</f>
        <v>2021</v>
      </c>
      <c r="E7" s="10">
        <f>'[1]Prognozy ruchu (bazowa)'!E7</f>
        <v>44</v>
      </c>
      <c r="F7" s="11">
        <f>'[1]Prognozy ruchu (bazowa)'!F7</f>
        <v>0</v>
      </c>
      <c r="G7" s="11">
        <f>'[1]Prognozy ruchu (bazowa)'!G7</f>
        <v>1</v>
      </c>
      <c r="H7" s="11">
        <f>'[1]Prognozy ruchu (bazowa)'!H7</f>
        <v>1</v>
      </c>
      <c r="I7" s="11">
        <f>'[1]Prognozy ruchu (bazowa)'!I7</f>
        <v>0</v>
      </c>
      <c r="J7" s="11">
        <f>'[1]Prognozy ruchu (bazowa)'!J7</f>
        <v>0</v>
      </c>
      <c r="K7" s="11">
        <f>'[1]Prognozy ruchu (bazowa)'!K7</f>
        <v>46</v>
      </c>
      <c r="L7" s="12">
        <f>'[1]Prognozy ruchu (bazowa)'!L7</f>
        <v>2.1999999999999999E-2</v>
      </c>
      <c r="M7" s="13">
        <f>'[1]Prognozy ruchu (bazowa)'!M7</f>
        <v>46.7</v>
      </c>
    </row>
    <row r="8" spans="1:13">
      <c r="A8" s="111"/>
      <c r="B8" s="105"/>
      <c r="C8" s="108"/>
      <c r="D8" s="14">
        <f>'[1]Prognozy ruchu (bazowa)'!D8</f>
        <v>2026</v>
      </c>
      <c r="E8" s="15">
        <f>'[1]Prognozy ruchu (bazowa)'!E8</f>
        <v>49</v>
      </c>
      <c r="F8" s="16">
        <f>'[1]Prognozy ruchu (bazowa)'!F8</f>
        <v>0</v>
      </c>
      <c r="G8" s="16">
        <f>'[1]Prognozy ruchu (bazowa)'!G8</f>
        <v>1</v>
      </c>
      <c r="H8" s="16">
        <f>'[1]Prognozy ruchu (bazowa)'!H8</f>
        <v>1</v>
      </c>
      <c r="I8" s="16">
        <f>'[1]Prognozy ruchu (bazowa)'!I8</f>
        <v>0</v>
      </c>
      <c r="J8" s="16">
        <f>'[1]Prognozy ruchu (bazowa)'!J8</f>
        <v>0</v>
      </c>
      <c r="K8" s="16">
        <f>'[1]Prognozy ruchu (bazowa)'!K8</f>
        <v>51</v>
      </c>
      <c r="L8" s="17">
        <f>'[1]Prognozy ruchu (bazowa)'!L8</f>
        <v>0.02</v>
      </c>
      <c r="M8" s="18">
        <f>'[1]Prognozy ruchu (bazowa)'!M8</f>
        <v>51.7</v>
      </c>
    </row>
    <row r="9" spans="1:13">
      <c r="A9" s="111"/>
      <c r="B9" s="105"/>
      <c r="C9" s="108"/>
      <c r="D9" s="9">
        <f>'[1]Prognozy ruchu (bazowa)'!D9</f>
        <v>2031</v>
      </c>
      <c r="E9" s="10">
        <f>'[1]Prognozy ruchu (bazowa)'!E9</f>
        <v>54</v>
      </c>
      <c r="F9" s="11">
        <f>'[1]Prognozy ruchu (bazowa)'!F9</f>
        <v>0</v>
      </c>
      <c r="G9" s="11">
        <f>'[1]Prognozy ruchu (bazowa)'!G9</f>
        <v>1</v>
      </c>
      <c r="H9" s="11">
        <f>'[1]Prognozy ruchu (bazowa)'!H9</f>
        <v>1</v>
      </c>
      <c r="I9" s="11">
        <f>'[1]Prognozy ruchu (bazowa)'!I9</f>
        <v>0</v>
      </c>
      <c r="J9" s="11">
        <f>'[1]Prognozy ruchu (bazowa)'!J9</f>
        <v>0</v>
      </c>
      <c r="K9" s="11">
        <f>'[1]Prognozy ruchu (bazowa)'!K9</f>
        <v>56</v>
      </c>
      <c r="L9" s="12">
        <f>'[1]Prognozy ruchu (bazowa)'!L9</f>
        <v>1.7999999999999999E-2</v>
      </c>
      <c r="M9" s="13">
        <f>'[1]Prognozy ruchu (bazowa)'!M9</f>
        <v>56.7</v>
      </c>
    </row>
    <row r="10" spans="1:13" ht="15.75" thickBot="1">
      <c r="A10" s="111"/>
      <c r="B10" s="105"/>
      <c r="C10" s="108"/>
      <c r="D10" s="19">
        <f>'[1]Prognozy ruchu (bazowa)'!D10</f>
        <v>2036</v>
      </c>
      <c r="E10" s="20">
        <f>'[1]Prognozy ruchu (bazowa)'!E10</f>
        <v>59</v>
      </c>
      <c r="F10" s="21">
        <f>'[1]Prognozy ruchu (bazowa)'!F10</f>
        <v>0</v>
      </c>
      <c r="G10" s="21">
        <f>'[1]Prognozy ruchu (bazowa)'!G10</f>
        <v>1</v>
      </c>
      <c r="H10" s="21">
        <f>'[1]Prognozy ruchu (bazowa)'!H10</f>
        <v>1</v>
      </c>
      <c r="I10" s="21">
        <f>'[1]Prognozy ruchu (bazowa)'!I10</f>
        <v>0</v>
      </c>
      <c r="J10" s="21">
        <f>'[1]Prognozy ruchu (bazowa)'!J10</f>
        <v>0</v>
      </c>
      <c r="K10" s="21">
        <f>'[1]Prognozy ruchu (bazowa)'!K10</f>
        <v>61</v>
      </c>
      <c r="L10" s="22">
        <f>'[1]Prognozy ruchu (bazowa)'!L10</f>
        <v>1.6E-2</v>
      </c>
      <c r="M10" s="23">
        <f>'[1]Prognozy ruchu (bazowa)'!M10</f>
        <v>61.7</v>
      </c>
    </row>
    <row r="11" spans="1:13" ht="15" customHeight="1">
      <c r="A11" s="111"/>
      <c r="B11" s="104" t="s">
        <v>23</v>
      </c>
      <c r="C11" s="107" t="s">
        <v>24</v>
      </c>
      <c r="D11" s="3" t="str">
        <f>'[1]Prognozy ruchu (bazowa)'!D11</f>
        <v>2016*</v>
      </c>
      <c r="E11" s="4">
        <f>'[1]Prognozy ruchu (bazowa)'!E11</f>
        <v>39</v>
      </c>
      <c r="F11" s="5">
        <f>'[1]Prognozy ruchu (bazowa)'!F11</f>
        <v>0</v>
      </c>
      <c r="G11" s="5">
        <f>'[1]Prognozy ruchu (bazowa)'!G11</f>
        <v>1</v>
      </c>
      <c r="H11" s="5">
        <f>'[1]Prognozy ruchu (bazowa)'!H11</f>
        <v>0</v>
      </c>
      <c r="I11" s="5">
        <f>'[1]Prognozy ruchu (bazowa)'!I11</f>
        <v>0</v>
      </c>
      <c r="J11" s="5">
        <f>'[1]Prognozy ruchu (bazowa)'!J11</f>
        <v>2</v>
      </c>
      <c r="K11" s="6">
        <f>'[1]Prognozy ruchu (bazowa)'!K11</f>
        <v>42</v>
      </c>
      <c r="L11" s="7">
        <f>'[1]Prognozy ruchu (bazowa)'!L11</f>
        <v>4.8000000000000001E-2</v>
      </c>
      <c r="M11" s="8">
        <f>'[1]Prognozy ruchu (bazowa)'!M11</f>
        <v>43.4</v>
      </c>
    </row>
    <row r="12" spans="1:13">
      <c r="A12" s="111"/>
      <c r="B12" s="105"/>
      <c r="C12" s="108"/>
      <c r="D12" s="9">
        <f>'[1]Prognozy ruchu (bazowa)'!D12</f>
        <v>2021</v>
      </c>
      <c r="E12" s="10">
        <f>'[1]Prognozy ruchu (bazowa)'!E12</f>
        <v>44</v>
      </c>
      <c r="F12" s="11">
        <f>'[1]Prognozy ruchu (bazowa)'!F12</f>
        <v>0</v>
      </c>
      <c r="G12" s="11">
        <f>'[1]Prognozy ruchu (bazowa)'!G12</f>
        <v>1</v>
      </c>
      <c r="H12" s="11">
        <f>'[1]Prognozy ruchu (bazowa)'!H12</f>
        <v>0</v>
      </c>
      <c r="I12" s="11">
        <f>'[1]Prognozy ruchu (bazowa)'!I12</f>
        <v>0</v>
      </c>
      <c r="J12" s="11">
        <f>'[1]Prognozy ruchu (bazowa)'!J12</f>
        <v>2</v>
      </c>
      <c r="K12" s="11">
        <f>'[1]Prognozy ruchu (bazowa)'!K12</f>
        <v>47</v>
      </c>
      <c r="L12" s="12">
        <f>'[1]Prognozy ruchu (bazowa)'!L12</f>
        <v>4.2999999999999997E-2</v>
      </c>
      <c r="M12" s="13">
        <f>'[1]Prognozy ruchu (bazowa)'!M12</f>
        <v>48.4</v>
      </c>
    </row>
    <row r="13" spans="1:13">
      <c r="A13" s="111"/>
      <c r="B13" s="105"/>
      <c r="C13" s="108"/>
      <c r="D13" s="14">
        <f>'[1]Prognozy ruchu (bazowa)'!D13</f>
        <v>2026</v>
      </c>
      <c r="E13" s="15">
        <f>'[1]Prognozy ruchu (bazowa)'!E13</f>
        <v>49</v>
      </c>
      <c r="F13" s="16">
        <f>'[1]Prognozy ruchu (bazowa)'!F13</f>
        <v>0</v>
      </c>
      <c r="G13" s="16">
        <f>'[1]Prognozy ruchu (bazowa)'!G13</f>
        <v>1</v>
      </c>
      <c r="H13" s="16">
        <f>'[1]Prognozy ruchu (bazowa)'!H13</f>
        <v>0</v>
      </c>
      <c r="I13" s="16">
        <f>'[1]Prognozy ruchu (bazowa)'!I13</f>
        <v>0</v>
      </c>
      <c r="J13" s="16">
        <f>'[1]Prognozy ruchu (bazowa)'!J13</f>
        <v>2</v>
      </c>
      <c r="K13" s="16">
        <f>'[1]Prognozy ruchu (bazowa)'!K13</f>
        <v>52</v>
      </c>
      <c r="L13" s="17">
        <f>'[1]Prognozy ruchu (bazowa)'!L13</f>
        <v>3.7999999999999999E-2</v>
      </c>
      <c r="M13" s="18">
        <f>'[1]Prognozy ruchu (bazowa)'!M13</f>
        <v>53.4</v>
      </c>
    </row>
    <row r="14" spans="1:13">
      <c r="A14" s="111"/>
      <c r="B14" s="105"/>
      <c r="C14" s="108"/>
      <c r="D14" s="9">
        <f>'[1]Prognozy ruchu (bazowa)'!D14</f>
        <v>2031</v>
      </c>
      <c r="E14" s="10">
        <f>'[1]Prognozy ruchu (bazowa)'!E14</f>
        <v>54</v>
      </c>
      <c r="F14" s="11">
        <f>'[1]Prognozy ruchu (bazowa)'!F14</f>
        <v>0</v>
      </c>
      <c r="G14" s="11">
        <f>'[1]Prognozy ruchu (bazowa)'!G14</f>
        <v>1</v>
      </c>
      <c r="H14" s="11">
        <f>'[1]Prognozy ruchu (bazowa)'!H14</f>
        <v>0</v>
      </c>
      <c r="I14" s="11">
        <f>'[1]Prognozy ruchu (bazowa)'!I14</f>
        <v>0</v>
      </c>
      <c r="J14" s="11">
        <f>'[1]Prognozy ruchu (bazowa)'!J14</f>
        <v>2</v>
      </c>
      <c r="K14" s="11">
        <f>'[1]Prognozy ruchu (bazowa)'!K14</f>
        <v>57</v>
      </c>
      <c r="L14" s="12">
        <f>'[1]Prognozy ruchu (bazowa)'!L14</f>
        <v>3.5000000000000003E-2</v>
      </c>
      <c r="M14" s="13">
        <f>'[1]Prognozy ruchu (bazowa)'!M14</f>
        <v>58.4</v>
      </c>
    </row>
    <row r="15" spans="1:13" ht="15.75" thickBot="1">
      <c r="A15" s="111"/>
      <c r="B15" s="105"/>
      <c r="C15" s="108"/>
      <c r="D15" s="19">
        <f>'[1]Prognozy ruchu (bazowa)'!D15</f>
        <v>2036</v>
      </c>
      <c r="E15" s="20">
        <f>'[1]Prognozy ruchu (bazowa)'!E15</f>
        <v>59</v>
      </c>
      <c r="F15" s="21">
        <f>'[1]Prognozy ruchu (bazowa)'!F15</f>
        <v>0</v>
      </c>
      <c r="G15" s="21">
        <f>'[1]Prognozy ruchu (bazowa)'!G15</f>
        <v>1</v>
      </c>
      <c r="H15" s="21">
        <f>'[1]Prognozy ruchu (bazowa)'!H15</f>
        <v>0</v>
      </c>
      <c r="I15" s="21">
        <f>'[1]Prognozy ruchu (bazowa)'!I15</f>
        <v>0</v>
      </c>
      <c r="J15" s="21">
        <f>'[1]Prognozy ruchu (bazowa)'!J15</f>
        <v>2</v>
      </c>
      <c r="K15" s="21">
        <f>'[1]Prognozy ruchu (bazowa)'!K15</f>
        <v>62</v>
      </c>
      <c r="L15" s="22">
        <f>'[1]Prognozy ruchu (bazowa)'!L15</f>
        <v>3.2000000000000001E-2</v>
      </c>
      <c r="M15" s="23">
        <f>'[1]Prognozy ruchu (bazowa)'!M15</f>
        <v>63.4</v>
      </c>
    </row>
    <row r="16" spans="1:13" ht="15" customHeight="1">
      <c r="A16" s="111"/>
      <c r="B16" s="104" t="s">
        <v>25</v>
      </c>
      <c r="C16" s="107" t="s">
        <v>26</v>
      </c>
      <c r="D16" s="3" t="str">
        <f>'[1]Prognozy ruchu (bazowa)'!D16</f>
        <v>2016*</v>
      </c>
      <c r="E16" s="4">
        <f>'[1]Prognozy ruchu (bazowa)'!E16</f>
        <v>45</v>
      </c>
      <c r="F16" s="5">
        <f>'[1]Prognozy ruchu (bazowa)'!F16</f>
        <v>0</v>
      </c>
      <c r="G16" s="5">
        <f>'[1]Prognozy ruchu (bazowa)'!G16</f>
        <v>2</v>
      </c>
      <c r="H16" s="5">
        <f>'[1]Prognozy ruchu (bazowa)'!H16</f>
        <v>1</v>
      </c>
      <c r="I16" s="5">
        <f>'[1]Prognozy ruchu (bazowa)'!I16</f>
        <v>1</v>
      </c>
      <c r="J16" s="5">
        <f>'[1]Prognozy ruchu (bazowa)'!J16</f>
        <v>2</v>
      </c>
      <c r="K16" s="6">
        <f>'[1]Prognozy ruchu (bazowa)'!K16</f>
        <v>51</v>
      </c>
      <c r="L16" s="7">
        <f>'[1]Prognozy ruchu (bazowa)'!L16</f>
        <v>7.8E-2</v>
      </c>
      <c r="M16" s="8">
        <f>'[1]Prognozy ruchu (bazowa)'!M16</f>
        <v>54.6</v>
      </c>
    </row>
    <row r="17" spans="1:13">
      <c r="A17" s="111"/>
      <c r="B17" s="105"/>
      <c r="C17" s="108"/>
      <c r="D17" s="9">
        <f>'[1]Prognozy ruchu (bazowa)'!D17</f>
        <v>2021</v>
      </c>
      <c r="E17" s="10">
        <f>'[1]Prognozy ruchu (bazowa)'!E17</f>
        <v>51</v>
      </c>
      <c r="F17" s="11">
        <f>'[1]Prognozy ruchu (bazowa)'!F17</f>
        <v>0</v>
      </c>
      <c r="G17" s="11">
        <f>'[1]Prognozy ruchu (bazowa)'!G17</f>
        <v>2</v>
      </c>
      <c r="H17" s="11">
        <f>'[1]Prognozy ruchu (bazowa)'!H17</f>
        <v>1</v>
      </c>
      <c r="I17" s="11">
        <f>'[1]Prognozy ruchu (bazowa)'!I17</f>
        <v>1</v>
      </c>
      <c r="J17" s="11">
        <f>'[1]Prognozy ruchu (bazowa)'!J17</f>
        <v>2</v>
      </c>
      <c r="K17" s="11">
        <f>'[1]Prognozy ruchu (bazowa)'!K17</f>
        <v>57</v>
      </c>
      <c r="L17" s="12">
        <f>'[1]Prognozy ruchu (bazowa)'!L17</f>
        <v>7.0000000000000007E-2</v>
      </c>
      <c r="M17" s="13">
        <f>'[1]Prognozy ruchu (bazowa)'!M17</f>
        <v>60.6</v>
      </c>
    </row>
    <row r="18" spans="1:13">
      <c r="A18" s="111"/>
      <c r="B18" s="105"/>
      <c r="C18" s="108"/>
      <c r="D18" s="14">
        <f>'[1]Prognozy ruchu (bazowa)'!D18</f>
        <v>2026</v>
      </c>
      <c r="E18" s="15">
        <f>'[1]Prognozy ruchu (bazowa)'!E18</f>
        <v>56</v>
      </c>
      <c r="F18" s="16">
        <f>'[1]Prognozy ruchu (bazowa)'!F18</f>
        <v>0</v>
      </c>
      <c r="G18" s="16">
        <f>'[1]Prognozy ruchu (bazowa)'!G18</f>
        <v>2</v>
      </c>
      <c r="H18" s="16">
        <f>'[1]Prognozy ruchu (bazowa)'!H18</f>
        <v>1</v>
      </c>
      <c r="I18" s="16">
        <f>'[1]Prognozy ruchu (bazowa)'!I18</f>
        <v>1</v>
      </c>
      <c r="J18" s="16">
        <f>'[1]Prognozy ruchu (bazowa)'!J18</f>
        <v>2</v>
      </c>
      <c r="K18" s="16">
        <f>'[1]Prognozy ruchu (bazowa)'!K18</f>
        <v>62</v>
      </c>
      <c r="L18" s="17">
        <f>'[1]Prognozy ruchu (bazowa)'!L18</f>
        <v>6.5000000000000002E-2</v>
      </c>
      <c r="M18" s="18">
        <f>'[1]Prognozy ruchu (bazowa)'!M18</f>
        <v>65.600000000000009</v>
      </c>
    </row>
    <row r="19" spans="1:13">
      <c r="A19" s="111"/>
      <c r="B19" s="105"/>
      <c r="C19" s="108"/>
      <c r="D19" s="9">
        <f>'[1]Prognozy ruchu (bazowa)'!D19</f>
        <v>2031</v>
      </c>
      <c r="E19" s="10">
        <f>'[1]Prognozy ruchu (bazowa)'!E19</f>
        <v>62</v>
      </c>
      <c r="F19" s="11">
        <f>'[1]Prognozy ruchu (bazowa)'!F19</f>
        <v>0</v>
      </c>
      <c r="G19" s="11">
        <f>'[1]Prognozy ruchu (bazowa)'!G19</f>
        <v>2</v>
      </c>
      <c r="H19" s="11">
        <f>'[1]Prognozy ruchu (bazowa)'!H19</f>
        <v>1</v>
      </c>
      <c r="I19" s="11">
        <f>'[1]Prognozy ruchu (bazowa)'!I19</f>
        <v>1</v>
      </c>
      <c r="J19" s="11">
        <f>'[1]Prognozy ruchu (bazowa)'!J19</f>
        <v>2</v>
      </c>
      <c r="K19" s="11">
        <f>'[1]Prognozy ruchu (bazowa)'!K19</f>
        <v>68</v>
      </c>
      <c r="L19" s="12">
        <f>'[1]Prognozy ruchu (bazowa)'!L19</f>
        <v>5.8999999999999997E-2</v>
      </c>
      <c r="M19" s="13">
        <f>'[1]Prognozy ruchu (bazowa)'!M19</f>
        <v>71.600000000000009</v>
      </c>
    </row>
    <row r="20" spans="1:13" ht="15.75" thickBot="1">
      <c r="A20" s="112"/>
      <c r="B20" s="106"/>
      <c r="C20" s="109"/>
      <c r="D20" s="19">
        <f>'[1]Prognozy ruchu (bazowa)'!D20</f>
        <v>2036</v>
      </c>
      <c r="E20" s="20">
        <f>'[1]Prognozy ruchu (bazowa)'!E20</f>
        <v>68</v>
      </c>
      <c r="F20" s="21">
        <f>'[1]Prognozy ruchu (bazowa)'!F20</f>
        <v>0</v>
      </c>
      <c r="G20" s="21">
        <f>'[1]Prognozy ruchu (bazowa)'!G20</f>
        <v>2</v>
      </c>
      <c r="H20" s="21">
        <f>'[1]Prognozy ruchu (bazowa)'!H20</f>
        <v>1</v>
      </c>
      <c r="I20" s="21">
        <f>'[1]Prognozy ruchu (bazowa)'!I20</f>
        <v>2</v>
      </c>
      <c r="J20" s="21">
        <f>'[1]Prognozy ruchu (bazowa)'!J20</f>
        <v>2</v>
      </c>
      <c r="K20" s="21">
        <f>'[1]Prognozy ruchu (bazowa)'!K20</f>
        <v>75</v>
      </c>
      <c r="L20" s="22">
        <f>'[1]Prognozy ruchu (bazowa)'!L20</f>
        <v>6.7000000000000004E-2</v>
      </c>
      <c r="M20" s="23">
        <f>'[1]Prognozy ruchu (bazowa)'!M20</f>
        <v>80.100000000000009</v>
      </c>
    </row>
    <row r="21" spans="1:13" ht="15" customHeight="1">
      <c r="A21" s="110" t="s">
        <v>42</v>
      </c>
      <c r="B21" s="104" t="s">
        <v>21</v>
      </c>
      <c r="C21" s="107" t="s">
        <v>22</v>
      </c>
      <c r="D21" s="3" t="str">
        <f>'[1]Prognozy ruchu (bazowa)'!D21</f>
        <v>2016*</v>
      </c>
      <c r="E21" s="4">
        <f>'[1]Prognozy ruchu (bazowa)'!E21</f>
        <v>76</v>
      </c>
      <c r="F21" s="5">
        <f>'[1]Prognozy ruchu (bazowa)'!F21</f>
        <v>0</v>
      </c>
      <c r="G21" s="5">
        <f>'[1]Prognozy ruchu (bazowa)'!G21</f>
        <v>10</v>
      </c>
      <c r="H21" s="5">
        <f>'[1]Prognozy ruchu (bazowa)'!H21</f>
        <v>6</v>
      </c>
      <c r="I21" s="5">
        <f>'[1]Prognozy ruchu (bazowa)'!I21</f>
        <v>0</v>
      </c>
      <c r="J21" s="5">
        <f>'[1]Prognozy ruchu (bazowa)'!J21</f>
        <v>2</v>
      </c>
      <c r="K21" s="6">
        <f>'[1]Prognozy ruchu (bazowa)'!K21</f>
        <v>94</v>
      </c>
      <c r="L21" s="7">
        <f>'[1]Prognozy ruchu (bazowa)'!L21</f>
        <v>8.5000000000000006E-2</v>
      </c>
      <c r="M21" s="8">
        <f>'[1]Prognozy ruchu (bazowa)'!M21</f>
        <v>99.600000000000009</v>
      </c>
    </row>
    <row r="22" spans="1:13">
      <c r="A22" s="111"/>
      <c r="B22" s="105"/>
      <c r="C22" s="108"/>
      <c r="D22" s="9">
        <f>'[1]Prognozy ruchu (bazowa)'!D22</f>
        <v>2021</v>
      </c>
      <c r="E22" s="10">
        <f>'[1]Prognozy ruchu (bazowa)'!E22</f>
        <v>86</v>
      </c>
      <c r="F22" s="11">
        <f>'[1]Prognozy ruchu (bazowa)'!F22</f>
        <v>0</v>
      </c>
      <c r="G22" s="11">
        <f>'[1]Prognozy ruchu (bazowa)'!G22</f>
        <v>11</v>
      </c>
      <c r="H22" s="11">
        <f>'[1]Prognozy ruchu (bazowa)'!H22</f>
        <v>6</v>
      </c>
      <c r="I22" s="11">
        <f>'[1]Prognozy ruchu (bazowa)'!I22</f>
        <v>0</v>
      </c>
      <c r="J22" s="11">
        <f>'[1]Prognozy ruchu (bazowa)'!J22</f>
        <v>2</v>
      </c>
      <c r="K22" s="11">
        <f>'[1]Prognozy ruchu (bazowa)'!K22</f>
        <v>105</v>
      </c>
      <c r="L22" s="12">
        <f>'[1]Prognozy ruchu (bazowa)'!L22</f>
        <v>7.5999999999999998E-2</v>
      </c>
      <c r="M22" s="13">
        <f>'[1]Prognozy ruchu (bazowa)'!M22</f>
        <v>110.60000000000001</v>
      </c>
    </row>
    <row r="23" spans="1:13">
      <c r="A23" s="111"/>
      <c r="B23" s="105"/>
      <c r="C23" s="108"/>
      <c r="D23" s="14">
        <f>'[1]Prognozy ruchu (bazowa)'!D23</f>
        <v>2026</v>
      </c>
      <c r="E23" s="15">
        <f>'[1]Prognozy ruchu (bazowa)'!E23</f>
        <v>95</v>
      </c>
      <c r="F23" s="16">
        <f>'[1]Prognozy ruchu (bazowa)'!F23</f>
        <v>0</v>
      </c>
      <c r="G23" s="16">
        <f>'[1]Prognozy ruchu (bazowa)'!G23</f>
        <v>11</v>
      </c>
      <c r="H23" s="16">
        <f>'[1]Prognozy ruchu (bazowa)'!H23</f>
        <v>7</v>
      </c>
      <c r="I23" s="16">
        <f>'[1]Prognozy ruchu (bazowa)'!I23</f>
        <v>0</v>
      </c>
      <c r="J23" s="16">
        <f>'[1]Prognozy ruchu (bazowa)'!J23</f>
        <v>2</v>
      </c>
      <c r="K23" s="16">
        <f>'[1]Prognozy ruchu (bazowa)'!K23</f>
        <v>115</v>
      </c>
      <c r="L23" s="17">
        <f>'[1]Prognozy ruchu (bazowa)'!L23</f>
        <v>7.8E-2</v>
      </c>
      <c r="M23" s="18">
        <f>'[1]Prognozy ruchu (bazowa)'!M23</f>
        <v>121.30000000000001</v>
      </c>
    </row>
    <row r="24" spans="1:13">
      <c r="A24" s="111"/>
      <c r="B24" s="105"/>
      <c r="C24" s="108"/>
      <c r="D24" s="9">
        <f>'[1]Prognozy ruchu (bazowa)'!D24</f>
        <v>2031</v>
      </c>
      <c r="E24" s="10">
        <f>'[1]Prognozy ruchu (bazowa)'!E24</f>
        <v>105</v>
      </c>
      <c r="F24" s="11">
        <f>'[1]Prognozy ruchu (bazowa)'!F24</f>
        <v>0</v>
      </c>
      <c r="G24" s="11">
        <f>'[1]Prognozy ruchu (bazowa)'!G24</f>
        <v>11</v>
      </c>
      <c r="H24" s="11">
        <f>'[1]Prognozy ruchu (bazowa)'!H24</f>
        <v>7</v>
      </c>
      <c r="I24" s="11">
        <f>'[1]Prognozy ruchu (bazowa)'!I24</f>
        <v>0</v>
      </c>
      <c r="J24" s="11">
        <f>'[1]Prognozy ruchu (bazowa)'!J24</f>
        <v>2</v>
      </c>
      <c r="K24" s="11">
        <f>'[1]Prognozy ruchu (bazowa)'!K24</f>
        <v>125</v>
      </c>
      <c r="L24" s="12">
        <f>'[1]Prognozy ruchu (bazowa)'!L24</f>
        <v>7.1999999999999995E-2</v>
      </c>
      <c r="M24" s="13">
        <f>'[1]Prognozy ruchu (bazowa)'!M24</f>
        <v>131.30000000000001</v>
      </c>
    </row>
    <row r="25" spans="1:13" ht="15.75" thickBot="1">
      <c r="A25" s="111"/>
      <c r="B25" s="106"/>
      <c r="C25" s="109"/>
      <c r="D25" s="19">
        <f>'[1]Prognozy ruchu (bazowa)'!D25</f>
        <v>2036</v>
      </c>
      <c r="E25" s="20">
        <f>'[1]Prognozy ruchu (bazowa)'!E25</f>
        <v>115</v>
      </c>
      <c r="F25" s="21">
        <f>'[1]Prognozy ruchu (bazowa)'!F25</f>
        <v>0</v>
      </c>
      <c r="G25" s="21">
        <f>'[1]Prognozy ruchu (bazowa)'!G25</f>
        <v>12</v>
      </c>
      <c r="H25" s="21">
        <f>'[1]Prognozy ruchu (bazowa)'!H25</f>
        <v>7</v>
      </c>
      <c r="I25" s="21">
        <f>'[1]Prognozy ruchu (bazowa)'!I25</f>
        <v>0</v>
      </c>
      <c r="J25" s="21">
        <f>'[1]Prognozy ruchu (bazowa)'!J25</f>
        <v>2</v>
      </c>
      <c r="K25" s="21">
        <f>'[1]Prognozy ruchu (bazowa)'!K25</f>
        <v>136</v>
      </c>
      <c r="L25" s="22">
        <f>'[1]Prognozy ruchu (bazowa)'!L25</f>
        <v>6.6000000000000003E-2</v>
      </c>
      <c r="M25" s="23">
        <f>'[1]Prognozy ruchu (bazowa)'!M25</f>
        <v>142.30000000000001</v>
      </c>
    </row>
    <row r="26" spans="1:13" ht="15" customHeight="1">
      <c r="A26" s="111"/>
      <c r="B26" s="104" t="s">
        <v>23</v>
      </c>
      <c r="C26" s="107" t="s">
        <v>24</v>
      </c>
      <c r="D26" s="3" t="str">
        <f>'[1]Prognozy ruchu (bazowa)'!D26</f>
        <v>2016*</v>
      </c>
      <c r="E26" s="4">
        <f>'[1]Prognozy ruchu (bazowa)'!E26</f>
        <v>31</v>
      </c>
      <c r="F26" s="5">
        <f>'[1]Prognozy ruchu (bazowa)'!F26</f>
        <v>1</v>
      </c>
      <c r="G26" s="5">
        <f>'[1]Prognozy ruchu (bazowa)'!G26</f>
        <v>1</v>
      </c>
      <c r="H26" s="5">
        <f>'[1]Prognozy ruchu (bazowa)'!H26</f>
        <v>1</v>
      </c>
      <c r="I26" s="5">
        <f>'[1]Prognozy ruchu (bazowa)'!I26</f>
        <v>0</v>
      </c>
      <c r="J26" s="5">
        <f>'[1]Prognozy ruchu (bazowa)'!J26</f>
        <v>1</v>
      </c>
      <c r="K26" s="6">
        <f>'[1]Prognozy ruchu (bazowa)'!K26</f>
        <v>35</v>
      </c>
      <c r="L26" s="7">
        <f>'[1]Prognozy ruchu (bazowa)'!L26</f>
        <v>5.7000000000000002E-2</v>
      </c>
      <c r="M26" s="8">
        <f>'[1]Prognozy ruchu (bazowa)'!M26</f>
        <v>35.900000000000006</v>
      </c>
    </row>
    <row r="27" spans="1:13">
      <c r="A27" s="111"/>
      <c r="B27" s="105"/>
      <c r="C27" s="108"/>
      <c r="D27" s="9">
        <f>'[1]Prognozy ruchu (bazowa)'!D27</f>
        <v>2021</v>
      </c>
      <c r="E27" s="10">
        <f>'[1]Prognozy ruchu (bazowa)'!E27</f>
        <v>35</v>
      </c>
      <c r="F27" s="11">
        <f>'[1]Prognozy ruchu (bazowa)'!F27</f>
        <v>1</v>
      </c>
      <c r="G27" s="11">
        <f>'[1]Prognozy ruchu (bazowa)'!G27</f>
        <v>1</v>
      </c>
      <c r="H27" s="11">
        <f>'[1]Prognozy ruchu (bazowa)'!H27</f>
        <v>1</v>
      </c>
      <c r="I27" s="11">
        <f>'[1]Prognozy ruchu (bazowa)'!I27</f>
        <v>0</v>
      </c>
      <c r="J27" s="11">
        <f>'[1]Prognozy ruchu (bazowa)'!J27</f>
        <v>1</v>
      </c>
      <c r="K27" s="11">
        <f>'[1]Prognozy ruchu (bazowa)'!K27</f>
        <v>39</v>
      </c>
      <c r="L27" s="12">
        <f>'[1]Prognozy ruchu (bazowa)'!L27</f>
        <v>5.0999999999999997E-2</v>
      </c>
      <c r="M27" s="13">
        <f>'[1]Prognozy ruchu (bazowa)'!M27</f>
        <v>39.900000000000006</v>
      </c>
    </row>
    <row r="28" spans="1:13">
      <c r="A28" s="111"/>
      <c r="B28" s="105"/>
      <c r="C28" s="108"/>
      <c r="D28" s="14">
        <f>'[1]Prognozy ruchu (bazowa)'!D28</f>
        <v>2026</v>
      </c>
      <c r="E28" s="15">
        <f>'[1]Prognozy ruchu (bazowa)'!E28</f>
        <v>39</v>
      </c>
      <c r="F28" s="16">
        <f>'[1]Prognozy ruchu (bazowa)'!F28</f>
        <v>1</v>
      </c>
      <c r="G28" s="16">
        <f>'[1]Prognozy ruchu (bazowa)'!G28</f>
        <v>1</v>
      </c>
      <c r="H28" s="16">
        <f>'[1]Prognozy ruchu (bazowa)'!H28</f>
        <v>1</v>
      </c>
      <c r="I28" s="16">
        <f>'[1]Prognozy ruchu (bazowa)'!I28</f>
        <v>0</v>
      </c>
      <c r="J28" s="16">
        <f>'[1]Prognozy ruchu (bazowa)'!J28</f>
        <v>1</v>
      </c>
      <c r="K28" s="16">
        <f>'[1]Prognozy ruchu (bazowa)'!K28</f>
        <v>43</v>
      </c>
      <c r="L28" s="17">
        <f>'[1]Prognozy ruchu (bazowa)'!L28</f>
        <v>4.7E-2</v>
      </c>
      <c r="M28" s="18">
        <f>'[1]Prognozy ruchu (bazowa)'!M28</f>
        <v>43.900000000000006</v>
      </c>
    </row>
    <row r="29" spans="1:13">
      <c r="A29" s="111"/>
      <c r="B29" s="105"/>
      <c r="C29" s="108"/>
      <c r="D29" s="9">
        <f>'[1]Prognozy ruchu (bazowa)'!D29</f>
        <v>2031</v>
      </c>
      <c r="E29" s="10">
        <f>'[1]Prognozy ruchu (bazowa)'!E29</f>
        <v>43</v>
      </c>
      <c r="F29" s="11">
        <f>'[1]Prognozy ruchu (bazowa)'!F29</f>
        <v>1</v>
      </c>
      <c r="G29" s="11">
        <f>'[1]Prognozy ruchu (bazowa)'!G29</f>
        <v>1</v>
      </c>
      <c r="H29" s="11">
        <f>'[1]Prognozy ruchu (bazowa)'!H29</f>
        <v>1</v>
      </c>
      <c r="I29" s="11">
        <f>'[1]Prognozy ruchu (bazowa)'!I29</f>
        <v>0</v>
      </c>
      <c r="J29" s="11">
        <f>'[1]Prognozy ruchu (bazowa)'!J29</f>
        <v>1</v>
      </c>
      <c r="K29" s="11">
        <f>'[1]Prognozy ruchu (bazowa)'!K29</f>
        <v>47</v>
      </c>
      <c r="L29" s="12">
        <f>'[1]Prognozy ruchu (bazowa)'!L29</f>
        <v>4.2999999999999997E-2</v>
      </c>
      <c r="M29" s="13">
        <f>'[1]Prognozy ruchu (bazowa)'!M29</f>
        <v>47.900000000000006</v>
      </c>
    </row>
    <row r="30" spans="1:13" ht="15.75" thickBot="1">
      <c r="A30" s="111"/>
      <c r="B30" s="106"/>
      <c r="C30" s="109"/>
      <c r="D30" s="19">
        <f>'[1]Prognozy ruchu (bazowa)'!D30</f>
        <v>2036</v>
      </c>
      <c r="E30" s="20">
        <f>'[1]Prognozy ruchu (bazowa)'!E30</f>
        <v>47</v>
      </c>
      <c r="F30" s="21">
        <f>'[1]Prognozy ruchu (bazowa)'!F30</f>
        <v>2</v>
      </c>
      <c r="G30" s="21">
        <f>'[1]Prognozy ruchu (bazowa)'!G30</f>
        <v>1</v>
      </c>
      <c r="H30" s="21">
        <f>'[1]Prognozy ruchu (bazowa)'!H30</f>
        <v>1</v>
      </c>
      <c r="I30" s="21">
        <f>'[1]Prognozy ruchu (bazowa)'!I30</f>
        <v>0</v>
      </c>
      <c r="J30" s="21">
        <f>'[1]Prognozy ruchu (bazowa)'!J30</f>
        <v>1</v>
      </c>
      <c r="K30" s="21">
        <f>'[1]Prognozy ruchu (bazowa)'!K30</f>
        <v>52</v>
      </c>
      <c r="L30" s="22">
        <f>'[1]Prognozy ruchu (bazowa)'!L30</f>
        <v>3.7999999999999999E-2</v>
      </c>
      <c r="M30" s="23">
        <f>'[1]Prognozy ruchu (bazowa)'!M30</f>
        <v>52.400000000000006</v>
      </c>
    </row>
    <row r="31" spans="1:13" ht="15" customHeight="1">
      <c r="A31" s="111"/>
      <c r="B31" s="104" t="s">
        <v>25</v>
      </c>
      <c r="C31" s="107" t="s">
        <v>26</v>
      </c>
      <c r="D31" s="3" t="str">
        <f>'[1]Prognozy ruchu (bazowa)'!D31</f>
        <v>2016*</v>
      </c>
      <c r="E31" s="4">
        <f>'[1]Prognozy ruchu (bazowa)'!E31</f>
        <v>8</v>
      </c>
      <c r="F31" s="5">
        <f>'[1]Prognozy ruchu (bazowa)'!F31</f>
        <v>1</v>
      </c>
      <c r="G31" s="5">
        <f>'[1]Prognozy ruchu (bazowa)'!G31</f>
        <v>1</v>
      </c>
      <c r="H31" s="5">
        <f>'[1]Prognozy ruchu (bazowa)'!H31</f>
        <v>0</v>
      </c>
      <c r="I31" s="5">
        <f>'[1]Prognozy ruchu (bazowa)'!I31</f>
        <v>2</v>
      </c>
      <c r="J31" s="5">
        <f>'[1]Prognozy ruchu (bazowa)'!J31</f>
        <v>0</v>
      </c>
      <c r="K31" s="6">
        <f>'[1]Prognozy ruchu (bazowa)'!K31</f>
        <v>12</v>
      </c>
      <c r="L31" s="7">
        <f>'[1]Prognozy ruchu (bazowa)'!L31</f>
        <v>0.16700000000000001</v>
      </c>
      <c r="M31" s="8">
        <f>'[1]Prognozy ruchu (bazowa)'!M31</f>
        <v>14.5</v>
      </c>
    </row>
    <row r="32" spans="1:13">
      <c r="A32" s="111"/>
      <c r="B32" s="105"/>
      <c r="C32" s="108"/>
      <c r="D32" s="9">
        <f>'[1]Prognozy ruchu (bazowa)'!D32</f>
        <v>2021</v>
      </c>
      <c r="E32" s="10">
        <f>'[1]Prognozy ruchu (bazowa)'!E32</f>
        <v>9</v>
      </c>
      <c r="F32" s="11">
        <f>'[1]Prognozy ruchu (bazowa)'!F32</f>
        <v>1</v>
      </c>
      <c r="G32" s="11">
        <f>'[1]Prognozy ruchu (bazowa)'!G32</f>
        <v>1</v>
      </c>
      <c r="H32" s="11">
        <f>'[1]Prognozy ruchu (bazowa)'!H32</f>
        <v>0</v>
      </c>
      <c r="I32" s="11">
        <f>'[1]Prognozy ruchu (bazowa)'!I32</f>
        <v>2</v>
      </c>
      <c r="J32" s="11">
        <f>'[1]Prognozy ruchu (bazowa)'!J32</f>
        <v>0</v>
      </c>
      <c r="K32" s="11">
        <f>'[1]Prognozy ruchu (bazowa)'!K32</f>
        <v>13</v>
      </c>
      <c r="L32" s="12">
        <f>'[1]Prognozy ruchu (bazowa)'!L32</f>
        <v>0.154</v>
      </c>
      <c r="M32" s="13">
        <f>'[1]Prognozy ruchu (bazowa)'!M32</f>
        <v>15.5</v>
      </c>
    </row>
    <row r="33" spans="1:13">
      <c r="A33" s="111"/>
      <c r="B33" s="105"/>
      <c r="C33" s="108"/>
      <c r="D33" s="14">
        <f>'[1]Prognozy ruchu (bazowa)'!D33</f>
        <v>2026</v>
      </c>
      <c r="E33" s="15">
        <f>'[1]Prognozy ruchu (bazowa)'!E33</f>
        <v>10</v>
      </c>
      <c r="F33" s="16">
        <f>'[1]Prognozy ruchu (bazowa)'!F33</f>
        <v>1</v>
      </c>
      <c r="G33" s="16">
        <f>'[1]Prognozy ruchu (bazowa)'!G33</f>
        <v>1</v>
      </c>
      <c r="H33" s="16">
        <f>'[1]Prognozy ruchu (bazowa)'!H33</f>
        <v>0</v>
      </c>
      <c r="I33" s="16">
        <f>'[1]Prognozy ruchu (bazowa)'!I33</f>
        <v>3</v>
      </c>
      <c r="J33" s="16">
        <f>'[1]Prognozy ruchu (bazowa)'!J33</f>
        <v>0</v>
      </c>
      <c r="K33" s="16">
        <f>'[1]Prognozy ruchu (bazowa)'!K33</f>
        <v>15</v>
      </c>
      <c r="L33" s="17">
        <f>'[1]Prognozy ruchu (bazowa)'!L33</f>
        <v>0.2</v>
      </c>
      <c r="M33" s="18">
        <f>'[1]Prognozy ruchu (bazowa)'!M33</f>
        <v>19</v>
      </c>
    </row>
    <row r="34" spans="1:13">
      <c r="A34" s="111"/>
      <c r="B34" s="105"/>
      <c r="C34" s="108"/>
      <c r="D34" s="9">
        <f>'[1]Prognozy ruchu (bazowa)'!D34</f>
        <v>2031</v>
      </c>
      <c r="E34" s="10">
        <f>'[1]Prognozy ruchu (bazowa)'!E34</f>
        <v>11</v>
      </c>
      <c r="F34" s="11">
        <f>'[1]Prognozy ruchu (bazowa)'!F34</f>
        <v>1</v>
      </c>
      <c r="G34" s="11">
        <f>'[1]Prognozy ruchu (bazowa)'!G34</f>
        <v>1</v>
      </c>
      <c r="H34" s="11">
        <f>'[1]Prognozy ruchu (bazowa)'!H34</f>
        <v>0</v>
      </c>
      <c r="I34" s="11">
        <f>'[1]Prognozy ruchu (bazowa)'!I34</f>
        <v>3</v>
      </c>
      <c r="J34" s="11">
        <f>'[1]Prognozy ruchu (bazowa)'!J34</f>
        <v>0</v>
      </c>
      <c r="K34" s="11">
        <f>'[1]Prognozy ruchu (bazowa)'!K34</f>
        <v>16</v>
      </c>
      <c r="L34" s="12">
        <f>'[1]Prognozy ruchu (bazowa)'!L34</f>
        <v>0.188</v>
      </c>
      <c r="M34" s="13">
        <f>'[1]Prognozy ruchu (bazowa)'!M34</f>
        <v>20</v>
      </c>
    </row>
    <row r="35" spans="1:13" ht="15.75" thickBot="1">
      <c r="A35" s="112"/>
      <c r="B35" s="106"/>
      <c r="C35" s="109"/>
      <c r="D35" s="19">
        <f>'[1]Prognozy ruchu (bazowa)'!D35</f>
        <v>2036</v>
      </c>
      <c r="E35" s="20">
        <f>'[1]Prognozy ruchu (bazowa)'!E35</f>
        <v>12</v>
      </c>
      <c r="F35" s="21">
        <f>'[1]Prognozy ruchu (bazowa)'!F35</f>
        <v>2</v>
      </c>
      <c r="G35" s="21">
        <f>'[1]Prognozy ruchu (bazowa)'!G35</f>
        <v>1</v>
      </c>
      <c r="H35" s="21">
        <f>'[1]Prognozy ruchu (bazowa)'!H35</f>
        <v>0</v>
      </c>
      <c r="I35" s="21">
        <f>'[1]Prognozy ruchu (bazowa)'!I35</f>
        <v>3</v>
      </c>
      <c r="J35" s="21">
        <f>'[1]Prognozy ruchu (bazowa)'!J35</f>
        <v>0</v>
      </c>
      <c r="K35" s="21">
        <f>'[1]Prognozy ruchu (bazowa)'!K35</f>
        <v>18</v>
      </c>
      <c r="L35" s="22">
        <f>'[1]Prognozy ruchu (bazowa)'!L35</f>
        <v>0.16700000000000001</v>
      </c>
      <c r="M35" s="23">
        <f>'[1]Prognozy ruchu (bazowa)'!M35</f>
        <v>21.5</v>
      </c>
    </row>
    <row r="36" spans="1:13" ht="15" customHeight="1">
      <c r="A36" s="110" t="s">
        <v>20</v>
      </c>
      <c r="B36" s="104" t="s">
        <v>21</v>
      </c>
      <c r="C36" s="107" t="s">
        <v>22</v>
      </c>
      <c r="D36" s="3" t="str">
        <f>'[1]Prognozy ruchu (bazowa)'!D36</f>
        <v>2016*</v>
      </c>
      <c r="E36" s="4">
        <f>'[1]Prognozy ruchu (bazowa)'!E36</f>
        <v>30</v>
      </c>
      <c r="F36" s="5">
        <f>'[1]Prognozy ruchu (bazowa)'!F36</f>
        <v>1</v>
      </c>
      <c r="G36" s="5">
        <f>'[1]Prognozy ruchu (bazowa)'!G36</f>
        <v>1</v>
      </c>
      <c r="H36" s="5">
        <f>'[1]Prognozy ruchu (bazowa)'!H36</f>
        <v>2</v>
      </c>
      <c r="I36" s="5">
        <f>'[1]Prognozy ruchu (bazowa)'!I36</f>
        <v>0</v>
      </c>
      <c r="J36" s="5">
        <f>'[1]Prognozy ruchu (bazowa)'!J36</f>
        <v>0</v>
      </c>
      <c r="K36" s="6">
        <f>'[1]Prognozy ruchu (bazowa)'!K36</f>
        <v>34</v>
      </c>
      <c r="L36" s="7">
        <f>'[1]Prognozy ruchu (bazowa)'!L36</f>
        <v>5.8999999999999997E-2</v>
      </c>
      <c r="M36" s="8">
        <f>'[1]Prognozy ruchu (bazowa)'!M36</f>
        <v>34.9</v>
      </c>
    </row>
    <row r="37" spans="1:13">
      <c r="A37" s="111"/>
      <c r="B37" s="105"/>
      <c r="C37" s="108"/>
      <c r="D37" s="9">
        <f>'[1]Prognozy ruchu (bazowa)'!D37</f>
        <v>2021</v>
      </c>
      <c r="E37" s="10">
        <f>'[1]Prognozy ruchu (bazowa)'!E37</f>
        <v>34</v>
      </c>
      <c r="F37" s="11">
        <f>'[1]Prognozy ruchu (bazowa)'!F37</f>
        <v>1</v>
      </c>
      <c r="G37" s="11">
        <f>'[1]Prognozy ruchu (bazowa)'!G37</f>
        <v>1</v>
      </c>
      <c r="H37" s="11">
        <f>'[1]Prognozy ruchu (bazowa)'!H37</f>
        <v>2</v>
      </c>
      <c r="I37" s="11">
        <f>'[1]Prognozy ruchu (bazowa)'!I37</f>
        <v>0</v>
      </c>
      <c r="J37" s="11">
        <f>'[1]Prognozy ruchu (bazowa)'!J37</f>
        <v>0</v>
      </c>
      <c r="K37" s="11">
        <f>'[1]Prognozy ruchu (bazowa)'!K37</f>
        <v>38</v>
      </c>
      <c r="L37" s="12">
        <f>'[1]Prognozy ruchu (bazowa)'!L37</f>
        <v>5.2999999999999999E-2</v>
      </c>
      <c r="M37" s="13">
        <f>'[1]Prognozy ruchu (bazowa)'!M37</f>
        <v>38.9</v>
      </c>
    </row>
    <row r="38" spans="1:13">
      <c r="A38" s="111"/>
      <c r="B38" s="105"/>
      <c r="C38" s="108"/>
      <c r="D38" s="14">
        <f>'[1]Prognozy ruchu (bazowa)'!D38</f>
        <v>2026</v>
      </c>
      <c r="E38" s="15">
        <f>'[1]Prognozy ruchu (bazowa)'!E38</f>
        <v>38</v>
      </c>
      <c r="F38" s="16">
        <f>'[1]Prognozy ruchu (bazowa)'!F38</f>
        <v>1</v>
      </c>
      <c r="G38" s="16">
        <f>'[1]Prognozy ruchu (bazowa)'!G38</f>
        <v>1</v>
      </c>
      <c r="H38" s="16">
        <f>'[1]Prognozy ruchu (bazowa)'!H38</f>
        <v>2</v>
      </c>
      <c r="I38" s="16">
        <f>'[1]Prognozy ruchu (bazowa)'!I38</f>
        <v>0</v>
      </c>
      <c r="J38" s="16">
        <f>'[1]Prognozy ruchu (bazowa)'!J38</f>
        <v>0</v>
      </c>
      <c r="K38" s="16">
        <f>'[1]Prognozy ruchu (bazowa)'!K38</f>
        <v>42</v>
      </c>
      <c r="L38" s="17">
        <f>'[1]Prognozy ruchu (bazowa)'!L38</f>
        <v>4.8000000000000001E-2</v>
      </c>
      <c r="M38" s="18">
        <f>'[1]Prognozy ruchu (bazowa)'!M38</f>
        <v>42.9</v>
      </c>
    </row>
    <row r="39" spans="1:13">
      <c r="A39" s="111"/>
      <c r="B39" s="105"/>
      <c r="C39" s="108"/>
      <c r="D39" s="9">
        <f>'[1]Prognozy ruchu (bazowa)'!D39</f>
        <v>2031</v>
      </c>
      <c r="E39" s="10">
        <f>'[1]Prognozy ruchu (bazowa)'!E39</f>
        <v>42</v>
      </c>
      <c r="F39" s="11">
        <f>'[1]Prognozy ruchu (bazowa)'!F39</f>
        <v>1</v>
      </c>
      <c r="G39" s="11">
        <f>'[1]Prognozy ruchu (bazowa)'!G39</f>
        <v>1</v>
      </c>
      <c r="H39" s="11">
        <f>'[1]Prognozy ruchu (bazowa)'!H39</f>
        <v>2</v>
      </c>
      <c r="I39" s="11">
        <f>'[1]Prognozy ruchu (bazowa)'!I39</f>
        <v>0</v>
      </c>
      <c r="J39" s="11">
        <f>'[1]Prognozy ruchu (bazowa)'!J39</f>
        <v>0</v>
      </c>
      <c r="K39" s="11">
        <f>'[1]Prognozy ruchu (bazowa)'!K39</f>
        <v>46</v>
      </c>
      <c r="L39" s="12">
        <f>'[1]Prognozy ruchu (bazowa)'!L39</f>
        <v>4.2999999999999997E-2</v>
      </c>
      <c r="M39" s="13">
        <f>'[1]Prognozy ruchu (bazowa)'!M39</f>
        <v>46.9</v>
      </c>
    </row>
    <row r="40" spans="1:13" ht="15.75" thickBot="1">
      <c r="A40" s="111"/>
      <c r="B40" s="106"/>
      <c r="C40" s="109"/>
      <c r="D40" s="19">
        <f>'[1]Prognozy ruchu (bazowa)'!D40</f>
        <v>2036</v>
      </c>
      <c r="E40" s="20">
        <f>'[1]Prognozy ruchu (bazowa)'!E40</f>
        <v>46</v>
      </c>
      <c r="F40" s="21">
        <f>'[1]Prognozy ruchu (bazowa)'!F40</f>
        <v>2</v>
      </c>
      <c r="G40" s="21">
        <f>'[1]Prognozy ruchu (bazowa)'!G40</f>
        <v>1</v>
      </c>
      <c r="H40" s="21">
        <f>'[1]Prognozy ruchu (bazowa)'!H40</f>
        <v>2</v>
      </c>
      <c r="I40" s="21">
        <f>'[1]Prognozy ruchu (bazowa)'!I40</f>
        <v>0</v>
      </c>
      <c r="J40" s="21">
        <f>'[1]Prognozy ruchu (bazowa)'!J40</f>
        <v>0</v>
      </c>
      <c r="K40" s="21">
        <f>'[1]Prognozy ruchu (bazowa)'!K40</f>
        <v>51</v>
      </c>
      <c r="L40" s="22">
        <f>'[1]Prognozy ruchu (bazowa)'!L40</f>
        <v>3.9E-2</v>
      </c>
      <c r="M40" s="23">
        <f>'[1]Prognozy ruchu (bazowa)'!M40</f>
        <v>51.4</v>
      </c>
    </row>
    <row r="41" spans="1:13" ht="15" customHeight="1">
      <c r="A41" s="111"/>
      <c r="B41" s="104" t="s">
        <v>23</v>
      </c>
      <c r="C41" s="107" t="s">
        <v>24</v>
      </c>
      <c r="D41" s="3" t="str">
        <f>'[1]Prognozy ruchu (bazowa)'!D41</f>
        <v>2016*</v>
      </c>
      <c r="E41" s="4">
        <f>'[1]Prognozy ruchu (bazowa)'!E41</f>
        <v>176</v>
      </c>
      <c r="F41" s="5">
        <f>'[1]Prognozy ruchu (bazowa)'!F41</f>
        <v>3</v>
      </c>
      <c r="G41" s="5">
        <f>'[1]Prognozy ruchu (bazowa)'!G41</f>
        <v>19</v>
      </c>
      <c r="H41" s="5">
        <f>'[1]Prognozy ruchu (bazowa)'!H41</f>
        <v>14</v>
      </c>
      <c r="I41" s="5">
        <f>'[1]Prognozy ruchu (bazowa)'!I41</f>
        <v>5</v>
      </c>
      <c r="J41" s="5">
        <f>'[1]Prognozy ruchu (bazowa)'!J41</f>
        <v>1</v>
      </c>
      <c r="K41" s="6">
        <f>'[1]Prognozy ruchu (bazowa)'!K41</f>
        <v>218</v>
      </c>
      <c r="L41" s="7">
        <f>'[1]Prognozy ruchu (bazowa)'!L41</f>
        <v>9.1999999999999998E-2</v>
      </c>
      <c r="M41" s="8">
        <f>'[1]Prognozy ruchu (bazowa)'!M41</f>
        <v>234.5</v>
      </c>
    </row>
    <row r="42" spans="1:13">
      <c r="A42" s="111"/>
      <c r="B42" s="105"/>
      <c r="C42" s="108"/>
      <c r="D42" s="9">
        <f>'[1]Prognozy ruchu (bazowa)'!D42</f>
        <v>2021</v>
      </c>
      <c r="E42" s="10">
        <f>'[1]Prognozy ruchu (bazowa)'!E42</f>
        <v>199</v>
      </c>
      <c r="F42" s="11">
        <f>'[1]Prognozy ruchu (bazowa)'!F42</f>
        <v>3</v>
      </c>
      <c r="G42" s="11">
        <f>'[1]Prognozy ruchu (bazowa)'!G42</f>
        <v>20</v>
      </c>
      <c r="H42" s="11">
        <f>'[1]Prognozy ruchu (bazowa)'!H42</f>
        <v>15</v>
      </c>
      <c r="I42" s="11">
        <f>'[1]Prognozy ruchu (bazowa)'!I42</f>
        <v>6</v>
      </c>
      <c r="J42" s="11">
        <f>'[1]Prognozy ruchu (bazowa)'!J42</f>
        <v>1</v>
      </c>
      <c r="K42" s="11">
        <f>'[1]Prognozy ruchu (bazowa)'!K42</f>
        <v>244</v>
      </c>
      <c r="L42" s="12">
        <f>'[1]Prognozy ruchu (bazowa)'!L42</f>
        <v>0.09</v>
      </c>
      <c r="M42" s="13">
        <f>'[1]Prognozy ruchu (bazowa)'!M42</f>
        <v>262.7</v>
      </c>
    </row>
    <row r="43" spans="1:13">
      <c r="A43" s="111"/>
      <c r="B43" s="105"/>
      <c r="C43" s="108"/>
      <c r="D43" s="14">
        <f>'[1]Prognozy ruchu (bazowa)'!D43</f>
        <v>2026</v>
      </c>
      <c r="E43" s="15">
        <f>'[1]Prognozy ruchu (bazowa)'!E43</f>
        <v>221</v>
      </c>
      <c r="F43" s="16">
        <f>'[1]Prognozy ruchu (bazowa)'!F43</f>
        <v>4</v>
      </c>
      <c r="G43" s="16">
        <f>'[1]Prognozy ruchu (bazowa)'!G43</f>
        <v>21</v>
      </c>
      <c r="H43" s="16">
        <f>'[1]Prognozy ruchu (bazowa)'!H43</f>
        <v>15</v>
      </c>
      <c r="I43" s="16">
        <f>'[1]Prognozy ruchu (bazowa)'!I43</f>
        <v>7</v>
      </c>
      <c r="J43" s="16">
        <f>'[1]Prognozy ruchu (bazowa)'!J43</f>
        <v>1</v>
      </c>
      <c r="K43" s="16">
        <f>'[1]Prognozy ruchu (bazowa)'!K43</f>
        <v>269</v>
      </c>
      <c r="L43" s="17">
        <f>'[1]Prognozy ruchu (bazowa)'!L43</f>
        <v>8.5999999999999993E-2</v>
      </c>
      <c r="M43" s="18">
        <f>'[1]Prognozy ruchu (bazowa)'!M43</f>
        <v>288.7</v>
      </c>
    </row>
    <row r="44" spans="1:13">
      <c r="A44" s="111"/>
      <c r="B44" s="105"/>
      <c r="C44" s="108"/>
      <c r="D44" s="9">
        <f>'[1]Prognozy ruchu (bazowa)'!D44</f>
        <v>2031</v>
      </c>
      <c r="E44" s="10">
        <f>'[1]Prognozy ruchu (bazowa)'!E44</f>
        <v>244</v>
      </c>
      <c r="F44" s="11">
        <f>'[1]Prognozy ruchu (bazowa)'!F44</f>
        <v>4</v>
      </c>
      <c r="G44" s="11">
        <f>'[1]Prognozy ruchu (bazowa)'!G44</f>
        <v>22</v>
      </c>
      <c r="H44" s="11">
        <f>'[1]Prognozy ruchu (bazowa)'!H44</f>
        <v>16</v>
      </c>
      <c r="I44" s="11">
        <f>'[1]Prognozy ruchu (bazowa)'!I44</f>
        <v>7</v>
      </c>
      <c r="J44" s="11">
        <f>'[1]Prognozy ruchu (bazowa)'!J44</f>
        <v>1</v>
      </c>
      <c r="K44" s="11">
        <f>'[1]Prognozy ruchu (bazowa)'!K44</f>
        <v>294</v>
      </c>
      <c r="L44" s="12">
        <f>'[1]Prognozy ruchu (bazowa)'!L44</f>
        <v>8.2000000000000003E-2</v>
      </c>
      <c r="M44" s="13">
        <f>'[1]Prognozy ruchu (bazowa)'!M44</f>
        <v>314.39999999999998</v>
      </c>
    </row>
    <row r="45" spans="1:13" ht="15.75" thickBot="1">
      <c r="A45" s="111"/>
      <c r="B45" s="106"/>
      <c r="C45" s="109"/>
      <c r="D45" s="19">
        <f>'[1]Prognozy ruchu (bazowa)'!D45</f>
        <v>2036</v>
      </c>
      <c r="E45" s="20">
        <f>'[1]Prognozy ruchu (bazowa)'!E45</f>
        <v>267</v>
      </c>
      <c r="F45" s="21">
        <f>'[1]Prognozy ruchu (bazowa)'!F45</f>
        <v>5</v>
      </c>
      <c r="G45" s="21">
        <f>'[1]Prognozy ruchu (bazowa)'!G45</f>
        <v>23</v>
      </c>
      <c r="H45" s="21">
        <f>'[1]Prognozy ruchu (bazowa)'!H45</f>
        <v>17</v>
      </c>
      <c r="I45" s="21">
        <f>'[1]Prognozy ruchu (bazowa)'!I45</f>
        <v>8</v>
      </c>
      <c r="J45" s="21">
        <f>'[1]Prognozy ruchu (bazowa)'!J45</f>
        <v>1</v>
      </c>
      <c r="K45" s="21">
        <f>'[1]Prognozy ruchu (bazowa)'!K45</f>
        <v>321</v>
      </c>
      <c r="L45" s="22">
        <f>'[1]Prognozy ruchu (bazowa)'!L45</f>
        <v>8.1000000000000003E-2</v>
      </c>
      <c r="M45" s="23">
        <f>'[1]Prognozy ruchu (bazowa)'!M45</f>
        <v>343.09999999999997</v>
      </c>
    </row>
    <row r="46" spans="1:13" ht="15" customHeight="1">
      <c r="A46" s="111"/>
      <c r="B46" s="104" t="s">
        <v>25</v>
      </c>
      <c r="C46" s="107" t="s">
        <v>26</v>
      </c>
      <c r="D46" s="3" t="str">
        <f>'[1]Prognozy ruchu (bazowa)'!D46</f>
        <v>2016*</v>
      </c>
      <c r="E46" s="4">
        <f>'[1]Prognozy ruchu (bazowa)'!E46</f>
        <v>32</v>
      </c>
      <c r="F46" s="5">
        <f>'[1]Prognozy ruchu (bazowa)'!F46</f>
        <v>0</v>
      </c>
      <c r="G46" s="5">
        <f>'[1]Prognozy ruchu (bazowa)'!G46</f>
        <v>3</v>
      </c>
      <c r="H46" s="5">
        <f>'[1]Prognozy ruchu (bazowa)'!H46</f>
        <v>1</v>
      </c>
      <c r="I46" s="5">
        <f>'[1]Prognozy ruchu (bazowa)'!I46</f>
        <v>0</v>
      </c>
      <c r="J46" s="5">
        <f>'[1]Prognozy ruchu (bazowa)'!J46</f>
        <v>0</v>
      </c>
      <c r="K46" s="6">
        <f>'[1]Prognozy ruchu (bazowa)'!K46</f>
        <v>36</v>
      </c>
      <c r="L46" s="7">
        <f>'[1]Prognozy ruchu (bazowa)'!L46</f>
        <v>2.8000000000000001E-2</v>
      </c>
      <c r="M46" s="8">
        <f>'[1]Prognozy ruchu (bazowa)'!M46</f>
        <v>36.700000000000003</v>
      </c>
    </row>
    <row r="47" spans="1:13">
      <c r="A47" s="111"/>
      <c r="B47" s="105"/>
      <c r="C47" s="108"/>
      <c r="D47" s="9">
        <f>'[1]Prognozy ruchu (bazowa)'!D47</f>
        <v>2021</v>
      </c>
      <c r="E47" s="10">
        <f>'[1]Prognozy ruchu (bazowa)'!E47</f>
        <v>36</v>
      </c>
      <c r="F47" s="11">
        <f>'[1]Prognozy ruchu (bazowa)'!F47</f>
        <v>0</v>
      </c>
      <c r="G47" s="11">
        <f>'[1]Prognozy ruchu (bazowa)'!G47</f>
        <v>3</v>
      </c>
      <c r="H47" s="11">
        <f>'[1]Prognozy ruchu (bazowa)'!H47</f>
        <v>1</v>
      </c>
      <c r="I47" s="11">
        <f>'[1]Prognozy ruchu (bazowa)'!I47</f>
        <v>0</v>
      </c>
      <c r="J47" s="11">
        <f>'[1]Prognozy ruchu (bazowa)'!J47</f>
        <v>0</v>
      </c>
      <c r="K47" s="11">
        <f>'[1]Prognozy ruchu (bazowa)'!K47</f>
        <v>40</v>
      </c>
      <c r="L47" s="12">
        <f>'[1]Prognozy ruchu (bazowa)'!L47</f>
        <v>2.5000000000000001E-2</v>
      </c>
      <c r="M47" s="13">
        <f>'[1]Prognozy ruchu (bazowa)'!M47</f>
        <v>40.700000000000003</v>
      </c>
    </row>
    <row r="48" spans="1:13">
      <c r="A48" s="111"/>
      <c r="B48" s="105"/>
      <c r="C48" s="108"/>
      <c r="D48" s="14">
        <f>'[1]Prognozy ruchu (bazowa)'!D48</f>
        <v>2026</v>
      </c>
      <c r="E48" s="15">
        <f>'[1]Prognozy ruchu (bazowa)'!E48</f>
        <v>40</v>
      </c>
      <c r="F48" s="16">
        <f>'[1]Prognozy ruchu (bazowa)'!F48</f>
        <v>0</v>
      </c>
      <c r="G48" s="16">
        <f>'[1]Prognozy ruchu (bazowa)'!G48</f>
        <v>3</v>
      </c>
      <c r="H48" s="16">
        <f>'[1]Prognozy ruchu (bazowa)'!H48</f>
        <v>1</v>
      </c>
      <c r="I48" s="16">
        <f>'[1]Prognozy ruchu (bazowa)'!I48</f>
        <v>0</v>
      </c>
      <c r="J48" s="16">
        <f>'[1]Prognozy ruchu (bazowa)'!J48</f>
        <v>0</v>
      </c>
      <c r="K48" s="16">
        <f>'[1]Prognozy ruchu (bazowa)'!K48</f>
        <v>44</v>
      </c>
      <c r="L48" s="17">
        <f>'[1]Prognozy ruchu (bazowa)'!L48</f>
        <v>2.3E-2</v>
      </c>
      <c r="M48" s="18">
        <f>'[1]Prognozy ruchu (bazowa)'!M48</f>
        <v>44.7</v>
      </c>
    </row>
    <row r="49" spans="1:13">
      <c r="A49" s="111"/>
      <c r="B49" s="105"/>
      <c r="C49" s="108"/>
      <c r="D49" s="9">
        <f>'[1]Prognozy ruchu (bazowa)'!D49</f>
        <v>2031</v>
      </c>
      <c r="E49" s="10">
        <f>'[1]Prognozy ruchu (bazowa)'!E49</f>
        <v>44</v>
      </c>
      <c r="F49" s="11">
        <f>'[1]Prognozy ruchu (bazowa)'!F49</f>
        <v>0</v>
      </c>
      <c r="G49" s="11">
        <f>'[1]Prognozy ruchu (bazowa)'!G49</f>
        <v>3</v>
      </c>
      <c r="H49" s="11">
        <f>'[1]Prognozy ruchu (bazowa)'!H49</f>
        <v>1</v>
      </c>
      <c r="I49" s="11">
        <f>'[1]Prognozy ruchu (bazowa)'!I49</f>
        <v>0</v>
      </c>
      <c r="J49" s="11">
        <f>'[1]Prognozy ruchu (bazowa)'!J49</f>
        <v>0</v>
      </c>
      <c r="K49" s="11">
        <f>'[1]Prognozy ruchu (bazowa)'!K49</f>
        <v>48</v>
      </c>
      <c r="L49" s="12">
        <f>'[1]Prognozy ruchu (bazowa)'!L49</f>
        <v>2.1000000000000001E-2</v>
      </c>
      <c r="M49" s="13">
        <f>'[1]Prognozy ruchu (bazowa)'!M49</f>
        <v>48.7</v>
      </c>
    </row>
    <row r="50" spans="1:13" ht="15.75" thickBot="1">
      <c r="A50" s="112"/>
      <c r="B50" s="106"/>
      <c r="C50" s="109"/>
      <c r="D50" s="19">
        <f>'[1]Prognozy ruchu (bazowa)'!D50</f>
        <v>2036</v>
      </c>
      <c r="E50" s="20">
        <f>'[1]Prognozy ruchu (bazowa)'!E50</f>
        <v>49</v>
      </c>
      <c r="F50" s="21">
        <f>'[1]Prognozy ruchu (bazowa)'!F50</f>
        <v>0</v>
      </c>
      <c r="G50" s="21">
        <f>'[1]Prognozy ruchu (bazowa)'!G50</f>
        <v>4</v>
      </c>
      <c r="H50" s="21">
        <f>'[1]Prognozy ruchu (bazowa)'!H50</f>
        <v>1</v>
      </c>
      <c r="I50" s="21">
        <f>'[1]Prognozy ruchu (bazowa)'!I50</f>
        <v>0</v>
      </c>
      <c r="J50" s="21">
        <f>'[1]Prognozy ruchu (bazowa)'!J50</f>
        <v>0</v>
      </c>
      <c r="K50" s="21">
        <f>'[1]Prognozy ruchu (bazowa)'!K50</f>
        <v>54</v>
      </c>
      <c r="L50" s="22">
        <f>'[1]Prognozy ruchu (bazowa)'!L50</f>
        <v>1.9E-2</v>
      </c>
      <c r="M50" s="23">
        <f>'[1]Prognozy ruchu (bazowa)'!M50</f>
        <v>54.7</v>
      </c>
    </row>
    <row r="51" spans="1:13" ht="15" customHeight="1">
      <c r="A51" s="110" t="s">
        <v>27</v>
      </c>
      <c r="B51" s="104" t="s">
        <v>21</v>
      </c>
      <c r="C51" s="107" t="s">
        <v>22</v>
      </c>
      <c r="D51" s="3" t="str">
        <f>'[1]Prognozy ruchu (bazowa)'!D51</f>
        <v>2016*</v>
      </c>
      <c r="E51" s="4">
        <f>'[1]Prognozy ruchu (bazowa)'!E51</f>
        <v>78</v>
      </c>
      <c r="F51" s="5">
        <f>'[1]Prognozy ruchu (bazowa)'!F51</f>
        <v>1</v>
      </c>
      <c r="G51" s="5">
        <f>'[1]Prognozy ruchu (bazowa)'!G51</f>
        <v>3</v>
      </c>
      <c r="H51" s="5">
        <f>'[1]Prognozy ruchu (bazowa)'!H51</f>
        <v>4</v>
      </c>
      <c r="I51" s="5">
        <f>'[1]Prognozy ruchu (bazowa)'!I51</f>
        <v>2</v>
      </c>
      <c r="J51" s="5">
        <f>'[1]Prognozy ruchu (bazowa)'!J51</f>
        <v>1</v>
      </c>
      <c r="K51" s="6">
        <f>'[1]Prognozy ruchu (bazowa)'!K51</f>
        <v>89</v>
      </c>
      <c r="L51" s="7">
        <f>'[1]Prognozy ruchu (bazowa)'!L51</f>
        <v>7.9000000000000001E-2</v>
      </c>
      <c r="M51" s="8">
        <f>'[1]Prognozy ruchu (bazowa)'!M51</f>
        <v>95</v>
      </c>
    </row>
    <row r="52" spans="1:13">
      <c r="A52" s="111"/>
      <c r="B52" s="105"/>
      <c r="C52" s="108"/>
      <c r="D52" s="9">
        <f>'[1]Prognozy ruchu (bazowa)'!D52</f>
        <v>2021</v>
      </c>
      <c r="E52" s="10">
        <f>'[1]Prognozy ruchu (bazowa)'!E52</f>
        <v>88</v>
      </c>
      <c r="F52" s="11">
        <f>'[1]Prognozy ruchu (bazowa)'!F52</f>
        <v>1</v>
      </c>
      <c r="G52" s="11">
        <f>'[1]Prognozy ruchu (bazowa)'!G52</f>
        <v>3</v>
      </c>
      <c r="H52" s="11">
        <f>'[1]Prognozy ruchu (bazowa)'!H52</f>
        <v>4</v>
      </c>
      <c r="I52" s="11">
        <f>'[1]Prognozy ruchu (bazowa)'!I52</f>
        <v>2</v>
      </c>
      <c r="J52" s="11">
        <f>'[1]Prognozy ruchu (bazowa)'!J52</f>
        <v>1</v>
      </c>
      <c r="K52" s="11">
        <f>'[1]Prognozy ruchu (bazowa)'!K52</f>
        <v>99</v>
      </c>
      <c r="L52" s="12">
        <f>'[1]Prognozy ruchu (bazowa)'!L52</f>
        <v>7.0999999999999994E-2</v>
      </c>
      <c r="M52" s="13">
        <f>'[1]Prognozy ruchu (bazowa)'!M52</f>
        <v>105</v>
      </c>
    </row>
    <row r="53" spans="1:13">
      <c r="A53" s="111"/>
      <c r="B53" s="105"/>
      <c r="C53" s="108"/>
      <c r="D53" s="14">
        <f>'[1]Prognozy ruchu (bazowa)'!D53</f>
        <v>2026</v>
      </c>
      <c r="E53" s="15">
        <f>'[1]Prognozy ruchu (bazowa)'!E53</f>
        <v>98</v>
      </c>
      <c r="F53" s="16">
        <f>'[1]Prognozy ruchu (bazowa)'!F53</f>
        <v>1</v>
      </c>
      <c r="G53" s="16">
        <f>'[1]Prognozy ruchu (bazowa)'!G53</f>
        <v>3</v>
      </c>
      <c r="H53" s="16">
        <f>'[1]Prognozy ruchu (bazowa)'!H53</f>
        <v>4</v>
      </c>
      <c r="I53" s="16">
        <f>'[1]Prognozy ruchu (bazowa)'!I53</f>
        <v>3</v>
      </c>
      <c r="J53" s="16">
        <f>'[1]Prognozy ruchu (bazowa)'!J53</f>
        <v>1</v>
      </c>
      <c r="K53" s="16">
        <f>'[1]Prognozy ruchu (bazowa)'!K53</f>
        <v>110</v>
      </c>
      <c r="L53" s="17">
        <f>'[1]Prognozy ruchu (bazowa)'!L53</f>
        <v>7.2999999999999995E-2</v>
      </c>
      <c r="M53" s="18">
        <f>'[1]Prognozy ruchu (bazowa)'!M53</f>
        <v>117.5</v>
      </c>
    </row>
    <row r="54" spans="1:13">
      <c r="A54" s="111"/>
      <c r="B54" s="105"/>
      <c r="C54" s="108"/>
      <c r="D54" s="9">
        <f>'[1]Prognozy ruchu (bazowa)'!D54</f>
        <v>2031</v>
      </c>
      <c r="E54" s="10">
        <f>'[1]Prognozy ruchu (bazowa)'!E54</f>
        <v>108</v>
      </c>
      <c r="F54" s="11">
        <f>'[1]Prognozy ruchu (bazowa)'!F54</f>
        <v>1</v>
      </c>
      <c r="G54" s="11">
        <f>'[1]Prognozy ruchu (bazowa)'!G54</f>
        <v>3</v>
      </c>
      <c r="H54" s="11">
        <f>'[1]Prognozy ruchu (bazowa)'!H54</f>
        <v>5</v>
      </c>
      <c r="I54" s="11">
        <f>'[1]Prognozy ruchu (bazowa)'!I54</f>
        <v>3</v>
      </c>
      <c r="J54" s="11">
        <f>'[1]Prognozy ruchu (bazowa)'!J54</f>
        <v>1</v>
      </c>
      <c r="K54" s="11">
        <f>'[1]Prognozy ruchu (bazowa)'!K54</f>
        <v>121</v>
      </c>
      <c r="L54" s="12">
        <f>'[1]Prognozy ruchu (bazowa)'!L54</f>
        <v>7.3999999999999996E-2</v>
      </c>
      <c r="M54" s="13">
        <f>'[1]Prognozy ruchu (bazowa)'!M54</f>
        <v>129.19999999999999</v>
      </c>
    </row>
    <row r="55" spans="1:13" ht="15.75" thickBot="1">
      <c r="A55" s="111"/>
      <c r="B55" s="106"/>
      <c r="C55" s="109"/>
      <c r="D55" s="19">
        <f>'[1]Prognozy ruchu (bazowa)'!D55</f>
        <v>2036</v>
      </c>
      <c r="E55" s="20">
        <f>'[1]Prognozy ruchu (bazowa)'!E55</f>
        <v>118</v>
      </c>
      <c r="F55" s="21">
        <f>'[1]Prognozy ruchu (bazowa)'!F55</f>
        <v>2</v>
      </c>
      <c r="G55" s="21">
        <f>'[1]Prognozy ruchu (bazowa)'!G55</f>
        <v>4</v>
      </c>
      <c r="H55" s="21">
        <f>'[1]Prognozy ruchu (bazowa)'!H55</f>
        <v>5</v>
      </c>
      <c r="I55" s="21">
        <f>'[1]Prognozy ruchu (bazowa)'!I55</f>
        <v>3</v>
      </c>
      <c r="J55" s="21">
        <f>'[1]Prognozy ruchu (bazowa)'!J55</f>
        <v>1</v>
      </c>
      <c r="K55" s="21">
        <f>'[1]Prognozy ruchu (bazowa)'!K55</f>
        <v>133</v>
      </c>
      <c r="L55" s="22">
        <f>'[1]Prognozy ruchu (bazowa)'!L55</f>
        <v>6.8000000000000005E-2</v>
      </c>
      <c r="M55" s="23">
        <f>'[1]Prognozy ruchu (bazowa)'!M55</f>
        <v>140.69999999999999</v>
      </c>
    </row>
    <row r="56" spans="1:13" ht="15" customHeight="1">
      <c r="A56" s="111"/>
      <c r="B56" s="104" t="s">
        <v>23</v>
      </c>
      <c r="C56" s="107" t="s">
        <v>24</v>
      </c>
      <c r="D56" s="3" t="str">
        <f>'[1]Prognozy ruchu (bazowa)'!D56</f>
        <v>2016*</v>
      </c>
      <c r="E56" s="4">
        <f>'[1]Prognozy ruchu (bazowa)'!E56</f>
        <v>237</v>
      </c>
      <c r="F56" s="5">
        <f>'[1]Prognozy ruchu (bazowa)'!F56</f>
        <v>2</v>
      </c>
      <c r="G56" s="5">
        <f>'[1]Prognozy ruchu (bazowa)'!G56</f>
        <v>17</v>
      </c>
      <c r="H56" s="5">
        <f>'[1]Prognozy ruchu (bazowa)'!H56</f>
        <v>10</v>
      </c>
      <c r="I56" s="5">
        <f>'[1]Prognozy ruchu (bazowa)'!I56</f>
        <v>6</v>
      </c>
      <c r="J56" s="5">
        <f>'[1]Prognozy ruchu (bazowa)'!J56</f>
        <v>2</v>
      </c>
      <c r="K56" s="6">
        <f>'[1]Prognozy ruchu (bazowa)'!K56</f>
        <v>274</v>
      </c>
      <c r="L56" s="7">
        <f>'[1]Prognozy ruchu (bazowa)'!L56</f>
        <v>6.6000000000000003E-2</v>
      </c>
      <c r="M56" s="8">
        <f>'[1]Prognozy ruchu (bazowa)'!M56</f>
        <v>290.39999999999998</v>
      </c>
    </row>
    <row r="57" spans="1:13">
      <c r="A57" s="111"/>
      <c r="B57" s="105"/>
      <c r="C57" s="108"/>
      <c r="D57" s="9">
        <f>'[1]Prognozy ruchu (bazowa)'!D57</f>
        <v>2021</v>
      </c>
      <c r="E57" s="10">
        <f>'[1]Prognozy ruchu (bazowa)'!E57</f>
        <v>267</v>
      </c>
      <c r="F57" s="11">
        <f>'[1]Prognozy ruchu (bazowa)'!F57</f>
        <v>2</v>
      </c>
      <c r="G57" s="11">
        <f>'[1]Prognozy ruchu (bazowa)'!G57</f>
        <v>18</v>
      </c>
      <c r="H57" s="11">
        <f>'[1]Prognozy ruchu (bazowa)'!H57</f>
        <v>11</v>
      </c>
      <c r="I57" s="11">
        <f>'[1]Prognozy ruchu (bazowa)'!I57</f>
        <v>7</v>
      </c>
      <c r="J57" s="11">
        <f>'[1]Prognozy ruchu (bazowa)'!J57</f>
        <v>2</v>
      </c>
      <c r="K57" s="11">
        <f>'[1]Prognozy ruchu (bazowa)'!K57</f>
        <v>307</v>
      </c>
      <c r="L57" s="12">
        <f>'[1]Prognozy ruchu (bazowa)'!L57</f>
        <v>6.5000000000000002E-2</v>
      </c>
      <c r="M57" s="13">
        <f>'[1]Prognozy ruchu (bazowa)'!M57</f>
        <v>325.59999999999997</v>
      </c>
    </row>
    <row r="58" spans="1:13">
      <c r="A58" s="111"/>
      <c r="B58" s="105"/>
      <c r="C58" s="108"/>
      <c r="D58" s="14">
        <f>'[1]Prognozy ruchu (bazowa)'!D58</f>
        <v>2026</v>
      </c>
      <c r="E58" s="15">
        <f>'[1]Prognozy ruchu (bazowa)'!E58</f>
        <v>297</v>
      </c>
      <c r="F58" s="16">
        <f>'[1]Prognozy ruchu (bazowa)'!F58</f>
        <v>3</v>
      </c>
      <c r="G58" s="16">
        <f>'[1]Prognozy ruchu (bazowa)'!G58</f>
        <v>19</v>
      </c>
      <c r="H58" s="16">
        <f>'[1]Prognozy ruchu (bazowa)'!H58</f>
        <v>11</v>
      </c>
      <c r="I58" s="16">
        <f>'[1]Prognozy ruchu (bazowa)'!I58</f>
        <v>8</v>
      </c>
      <c r="J58" s="16">
        <f>'[1]Prognozy ruchu (bazowa)'!J58</f>
        <v>2</v>
      </c>
      <c r="K58" s="16">
        <f>'[1]Prognozy ruchu (bazowa)'!K58</f>
        <v>340</v>
      </c>
      <c r="L58" s="17">
        <f>'[1]Prognozy ruchu (bazowa)'!L58</f>
        <v>6.2E-2</v>
      </c>
      <c r="M58" s="18">
        <f>'[1]Prognozy ruchu (bazowa)'!M58</f>
        <v>359.59999999999997</v>
      </c>
    </row>
    <row r="59" spans="1:13">
      <c r="A59" s="111"/>
      <c r="B59" s="105"/>
      <c r="C59" s="108"/>
      <c r="D59" s="9">
        <f>'[1]Prognozy ruchu (bazowa)'!D59</f>
        <v>2031</v>
      </c>
      <c r="E59" s="10">
        <f>'[1]Prognozy ruchu (bazowa)'!E59</f>
        <v>328</v>
      </c>
      <c r="F59" s="11">
        <f>'[1]Prognozy ruchu (bazowa)'!F59</f>
        <v>3</v>
      </c>
      <c r="G59" s="11">
        <f>'[1]Prognozy ruchu (bazowa)'!G59</f>
        <v>19</v>
      </c>
      <c r="H59" s="11">
        <f>'[1]Prognozy ruchu (bazowa)'!H59</f>
        <v>12</v>
      </c>
      <c r="I59" s="11">
        <f>'[1]Prognozy ruchu (bazowa)'!I59</f>
        <v>9</v>
      </c>
      <c r="J59" s="11">
        <f>'[1]Prognozy ruchu (bazowa)'!J59</f>
        <v>2</v>
      </c>
      <c r="K59" s="11">
        <f>'[1]Prognozy ruchu (bazowa)'!K59</f>
        <v>373</v>
      </c>
      <c r="L59" s="12">
        <f>'[1]Prognozy ruchu (bazowa)'!L59</f>
        <v>6.2E-2</v>
      </c>
      <c r="M59" s="13">
        <f>'[1]Prognozy ruchu (bazowa)'!M59</f>
        <v>394.79999999999995</v>
      </c>
    </row>
    <row r="60" spans="1:13" ht="15.75" thickBot="1">
      <c r="A60" s="111"/>
      <c r="B60" s="106"/>
      <c r="C60" s="109"/>
      <c r="D60" s="19">
        <f>'[1]Prognozy ruchu (bazowa)'!D60</f>
        <v>2036</v>
      </c>
      <c r="E60" s="20">
        <f>'[1]Prognozy ruchu (bazowa)'!E60</f>
        <v>360</v>
      </c>
      <c r="F60" s="21">
        <f>'[1]Prognozy ruchu (bazowa)'!F60</f>
        <v>3</v>
      </c>
      <c r="G60" s="21">
        <f>'[1]Prognozy ruchu (bazowa)'!G60</f>
        <v>20</v>
      </c>
      <c r="H60" s="21">
        <f>'[1]Prognozy ruchu (bazowa)'!H60</f>
        <v>12</v>
      </c>
      <c r="I60" s="21">
        <f>'[1]Prognozy ruchu (bazowa)'!I60</f>
        <v>10</v>
      </c>
      <c r="J60" s="21">
        <f>'[1]Prognozy ruchu (bazowa)'!J60</f>
        <v>2</v>
      </c>
      <c r="K60" s="21">
        <f>'[1]Prognozy ruchu (bazowa)'!K60</f>
        <v>407</v>
      </c>
      <c r="L60" s="22">
        <f>'[1]Prognozy ruchu (bazowa)'!L60</f>
        <v>5.8999999999999997E-2</v>
      </c>
      <c r="M60" s="23">
        <f>'[1]Prognozy ruchu (bazowa)'!M60</f>
        <v>430.29999999999995</v>
      </c>
    </row>
    <row r="61" spans="1:13" ht="15" customHeight="1">
      <c r="A61" s="111"/>
      <c r="B61" s="104" t="s">
        <v>25</v>
      </c>
      <c r="C61" s="107" t="s">
        <v>26</v>
      </c>
      <c r="D61" s="3" t="str">
        <f>'[1]Prognozy ruchu (bazowa)'!D61</f>
        <v>2016*</v>
      </c>
      <c r="E61" s="4">
        <f>'[1]Prognozy ruchu (bazowa)'!E61</f>
        <v>114</v>
      </c>
      <c r="F61" s="5">
        <f>'[1]Prognozy ruchu (bazowa)'!F61</f>
        <v>1</v>
      </c>
      <c r="G61" s="5">
        <f>'[1]Prognozy ruchu (bazowa)'!G61</f>
        <v>10</v>
      </c>
      <c r="H61" s="5">
        <f>'[1]Prognozy ruchu (bazowa)'!H61</f>
        <v>3</v>
      </c>
      <c r="I61" s="5">
        <f>'[1]Prognozy ruchu (bazowa)'!I61</f>
        <v>0</v>
      </c>
      <c r="J61" s="5">
        <f>'[1]Prognozy ruchu (bazowa)'!J61</f>
        <v>0</v>
      </c>
      <c r="K61" s="6">
        <f>'[1]Prognozy ruchu (bazowa)'!K61</f>
        <v>128</v>
      </c>
      <c r="L61" s="7">
        <f>'[1]Prognozy ruchu (bazowa)'!L61</f>
        <v>2.3E-2</v>
      </c>
      <c r="M61" s="8">
        <f>'[1]Prognozy ruchu (bazowa)'!M61</f>
        <v>129.6</v>
      </c>
    </row>
    <row r="62" spans="1:13">
      <c r="A62" s="111"/>
      <c r="B62" s="105"/>
      <c r="C62" s="108"/>
      <c r="D62" s="9">
        <f>'[1]Prognozy ruchu (bazowa)'!D62</f>
        <v>2021</v>
      </c>
      <c r="E62" s="10">
        <f>'[1]Prognozy ruchu (bazowa)'!E62</f>
        <v>129</v>
      </c>
      <c r="F62" s="11">
        <f>'[1]Prognozy ruchu (bazowa)'!F62</f>
        <v>1</v>
      </c>
      <c r="G62" s="11">
        <f>'[1]Prognozy ruchu (bazowa)'!G62</f>
        <v>11</v>
      </c>
      <c r="H62" s="11">
        <f>'[1]Prognozy ruchu (bazowa)'!H62</f>
        <v>3</v>
      </c>
      <c r="I62" s="11">
        <f>'[1]Prognozy ruchu (bazowa)'!I62</f>
        <v>0</v>
      </c>
      <c r="J62" s="11">
        <f>'[1]Prognozy ruchu (bazowa)'!J62</f>
        <v>0</v>
      </c>
      <c r="K62" s="11">
        <f>'[1]Prognozy ruchu (bazowa)'!K62</f>
        <v>144</v>
      </c>
      <c r="L62" s="12">
        <f>'[1]Prognozy ruchu (bazowa)'!L62</f>
        <v>2.1000000000000001E-2</v>
      </c>
      <c r="M62" s="13">
        <f>'[1]Prognozy ruchu (bazowa)'!M62</f>
        <v>145.6</v>
      </c>
    </row>
    <row r="63" spans="1:13">
      <c r="A63" s="111"/>
      <c r="B63" s="105"/>
      <c r="C63" s="108"/>
      <c r="D63" s="14">
        <f>'[1]Prognozy ruchu (bazowa)'!D63</f>
        <v>2026</v>
      </c>
      <c r="E63" s="15">
        <f>'[1]Prognozy ruchu (bazowa)'!E63</f>
        <v>143</v>
      </c>
      <c r="F63" s="16">
        <f>'[1]Prognozy ruchu (bazowa)'!F63</f>
        <v>1</v>
      </c>
      <c r="G63" s="16">
        <f>'[1]Prognozy ruchu (bazowa)'!G63</f>
        <v>11</v>
      </c>
      <c r="H63" s="16">
        <f>'[1]Prognozy ruchu (bazowa)'!H63</f>
        <v>3</v>
      </c>
      <c r="I63" s="16">
        <f>'[1]Prognozy ruchu (bazowa)'!I63</f>
        <v>0</v>
      </c>
      <c r="J63" s="16">
        <f>'[1]Prognozy ruchu (bazowa)'!J63</f>
        <v>0</v>
      </c>
      <c r="K63" s="16">
        <f>'[1]Prognozy ruchu (bazowa)'!K63</f>
        <v>158</v>
      </c>
      <c r="L63" s="17">
        <f>'[1]Prognozy ruchu (bazowa)'!L63</f>
        <v>1.9E-2</v>
      </c>
      <c r="M63" s="18">
        <f>'[1]Prognozy ruchu (bazowa)'!M63</f>
        <v>159.6</v>
      </c>
    </row>
    <row r="64" spans="1:13">
      <c r="A64" s="111"/>
      <c r="B64" s="105"/>
      <c r="C64" s="108"/>
      <c r="D64" s="9">
        <f>'[1]Prognozy ruchu (bazowa)'!D64</f>
        <v>2031</v>
      </c>
      <c r="E64" s="10">
        <f>'[1]Prognozy ruchu (bazowa)'!E64</f>
        <v>158</v>
      </c>
      <c r="F64" s="11">
        <f>'[1]Prognozy ruchu (bazowa)'!F64</f>
        <v>1</v>
      </c>
      <c r="G64" s="11">
        <f>'[1]Prognozy ruchu (bazowa)'!G64</f>
        <v>11</v>
      </c>
      <c r="H64" s="11">
        <f>'[1]Prognozy ruchu (bazowa)'!H64</f>
        <v>3</v>
      </c>
      <c r="I64" s="11">
        <f>'[1]Prognozy ruchu (bazowa)'!I64</f>
        <v>0</v>
      </c>
      <c r="J64" s="11">
        <f>'[1]Prognozy ruchu (bazowa)'!J64</f>
        <v>0</v>
      </c>
      <c r="K64" s="11">
        <f>'[1]Prognozy ruchu (bazowa)'!K64</f>
        <v>173</v>
      </c>
      <c r="L64" s="12">
        <f>'[1]Prognozy ruchu (bazowa)'!L64</f>
        <v>1.7000000000000001E-2</v>
      </c>
      <c r="M64" s="13">
        <f>'[1]Prognozy ruchu (bazowa)'!M64</f>
        <v>174.6</v>
      </c>
    </row>
    <row r="65" spans="1:13" ht="15.75" thickBot="1">
      <c r="A65" s="112"/>
      <c r="B65" s="106"/>
      <c r="C65" s="109"/>
      <c r="D65" s="19">
        <f>'[1]Prognozy ruchu (bazowa)'!D65</f>
        <v>2036</v>
      </c>
      <c r="E65" s="20">
        <f>'[1]Prognozy ruchu (bazowa)'!E65</f>
        <v>173</v>
      </c>
      <c r="F65" s="21">
        <f>'[1]Prognozy ruchu (bazowa)'!F65</f>
        <v>2</v>
      </c>
      <c r="G65" s="21">
        <f>'[1]Prognozy ruchu (bazowa)'!G65</f>
        <v>12</v>
      </c>
      <c r="H65" s="21">
        <f>'[1]Prognozy ruchu (bazowa)'!H65</f>
        <v>4</v>
      </c>
      <c r="I65" s="21">
        <f>'[1]Prognozy ruchu (bazowa)'!I65</f>
        <v>0</v>
      </c>
      <c r="J65" s="21">
        <f>'[1]Prognozy ruchu (bazowa)'!J65</f>
        <v>0</v>
      </c>
      <c r="K65" s="21">
        <f>'[1]Prognozy ruchu (bazowa)'!K65</f>
        <v>191</v>
      </c>
      <c r="L65" s="22">
        <f>'[1]Prognozy ruchu (bazowa)'!L65</f>
        <v>2.1000000000000001E-2</v>
      </c>
      <c r="M65" s="23">
        <f>'[1]Prognozy ruchu (bazowa)'!M65</f>
        <v>192.8</v>
      </c>
    </row>
  </sheetData>
  <mergeCells count="34">
    <mergeCell ref="A1:M1"/>
    <mergeCell ref="A2:M2"/>
    <mergeCell ref="A3:A5"/>
    <mergeCell ref="B3:C5"/>
    <mergeCell ref="D3:M3"/>
    <mergeCell ref="D4:D5"/>
    <mergeCell ref="B16:B20"/>
    <mergeCell ref="C16:C20"/>
    <mergeCell ref="B11:B15"/>
    <mergeCell ref="C11:C15"/>
    <mergeCell ref="A6:A20"/>
    <mergeCell ref="B6:B10"/>
    <mergeCell ref="C6:C10"/>
    <mergeCell ref="B31:B35"/>
    <mergeCell ref="C31:C35"/>
    <mergeCell ref="B26:B30"/>
    <mergeCell ref="C26:C30"/>
    <mergeCell ref="A21:A35"/>
    <mergeCell ref="B21:B25"/>
    <mergeCell ref="C21:C25"/>
    <mergeCell ref="B46:B50"/>
    <mergeCell ref="C46:C50"/>
    <mergeCell ref="B41:B45"/>
    <mergeCell ref="C41:C45"/>
    <mergeCell ref="A36:A50"/>
    <mergeCell ref="B36:B40"/>
    <mergeCell ref="C36:C40"/>
    <mergeCell ref="B61:B65"/>
    <mergeCell ref="C61:C65"/>
    <mergeCell ref="B56:B60"/>
    <mergeCell ref="C56:C60"/>
    <mergeCell ref="A51:A65"/>
    <mergeCell ref="B51:B55"/>
    <mergeCell ref="C51:C55"/>
  </mergeCells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3</vt:i4>
      </vt:variant>
    </vt:vector>
  </HeadingPairs>
  <TitlesOfParts>
    <vt:vector size="5" baseType="lpstr">
      <vt:lpstr>KR</vt:lpstr>
      <vt:lpstr>Prognoza</vt:lpstr>
      <vt:lpstr>r.A</vt:lpstr>
      <vt:lpstr>r.C</vt:lpstr>
      <vt:lpstr>r.CP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2016-08-12T15:47:18Z</dcterms:modified>
</cp:coreProperties>
</file>