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1"/>
  </bookViews>
  <sheets>
    <sheet name="Prognozy ruchu (wskaźniki)" sheetId="1" r:id="rId1"/>
    <sheet name="Prognozy ruchu (bazowa)" sheetId="6" r:id="rId2"/>
    <sheet name="Parametry" sheetId="7" r:id="rId3"/>
  </sheets>
  <definedNames>
    <definedName name="A_2021">'Prognozy ruchu (wskaźniki)'!$G$41</definedName>
    <definedName name="A_2026">'Prognozy ruchu (wskaźniki)'!$G$46</definedName>
    <definedName name="A_2031">'Prognozy ruchu (wskaźniki)'!$G$51</definedName>
    <definedName name="A_2036">'Prognozy ruchu (wskaźniki)'!$G$56</definedName>
    <definedName name="C_2021">'Prognozy ruchu (wskaźniki)'!$E$41</definedName>
    <definedName name="C_2026">'Prognozy ruchu (wskaźniki)'!$E$46</definedName>
    <definedName name="C_2031">'Prognozy ruchu (wskaźniki)'!$E$51</definedName>
    <definedName name="C_2036">'Prognozy ruchu (wskaźniki)'!$E$56</definedName>
    <definedName name="CP_2021">'Prognozy ruchu (wskaźniki)'!$F$41</definedName>
    <definedName name="CP_2026">'Prognozy ruchu (wskaźniki)'!$F$46</definedName>
    <definedName name="CP_2031">'Prognozy ruchu (wskaźniki)'!$F$51</definedName>
    <definedName name="CP_2036">'Prognozy ruchu (wskaźniki)'!$F$56</definedName>
    <definedName name="D_2021">'Prognozy ruchu (wskaźniki)'!$D$41</definedName>
    <definedName name="D_2026">'Prognozy ruchu (wskaźniki)'!$D$46</definedName>
    <definedName name="D_2031">'Prognozy ruchu (wskaźniki)'!$D$51</definedName>
    <definedName name="D_2036">'Prognozy ruchu (wskaźniki)'!$D$56</definedName>
    <definedName name="eA">Parametry!$B$10</definedName>
    <definedName name="eC">Parametry!$B$8</definedName>
    <definedName name="eCP">Parametry!$B$9</definedName>
    <definedName name="eD">Parametry!$B$7</definedName>
    <definedName name="eJ">Parametry!$B$6</definedName>
    <definedName name="eO">Parametry!$B$5</definedName>
    <definedName name="O_2021">'Prognozy ruchu (wskaźniki)'!$C$41</definedName>
    <definedName name="O_2026">'Prognozy ruchu (wskaźniki)'!$C$46</definedName>
    <definedName name="O_2031">'Prognozy ruchu (wskaźniki)'!$C$51</definedName>
    <definedName name="O_2036">'Prognozy ruchu (wskaźniki)'!$C$56</definedName>
  </definedNames>
  <calcPr calcId="124519"/>
</workbook>
</file>

<file path=xl/calcChain.xml><?xml version="1.0" encoding="utf-8"?>
<calcChain xmlns="http://schemas.openxmlformats.org/spreadsheetml/2006/main">
  <c r="L7" i="6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"/>
  <c r="AH51"/>
  <c r="AH36"/>
  <c r="AH21"/>
  <c r="AH6"/>
  <c r="J65" l="1"/>
  <c r="I65"/>
  <c r="H65"/>
  <c r="G65"/>
  <c r="F65"/>
  <c r="E65"/>
  <c r="J64"/>
  <c r="I64"/>
  <c r="H64"/>
  <c r="G64"/>
  <c r="F64"/>
  <c r="E64"/>
  <c r="J63"/>
  <c r="I63"/>
  <c r="H63"/>
  <c r="G63"/>
  <c r="F63"/>
  <c r="E63"/>
  <c r="J62"/>
  <c r="I62"/>
  <c r="H62"/>
  <c r="G62"/>
  <c r="F62"/>
  <c r="E62"/>
  <c r="M61"/>
  <c r="K61"/>
  <c r="J60"/>
  <c r="I60"/>
  <c r="H60"/>
  <c r="G60"/>
  <c r="F60"/>
  <c r="E60"/>
  <c r="J59"/>
  <c r="I59"/>
  <c r="H59"/>
  <c r="G59"/>
  <c r="F59"/>
  <c r="E59"/>
  <c r="J58"/>
  <c r="I58"/>
  <c r="H58"/>
  <c r="G58"/>
  <c r="F58"/>
  <c r="E58"/>
  <c r="J57"/>
  <c r="I57"/>
  <c r="H57"/>
  <c r="G57"/>
  <c r="F57"/>
  <c r="E57"/>
  <c r="M56"/>
  <c r="K56"/>
  <c r="J55"/>
  <c r="I55"/>
  <c r="H55"/>
  <c r="G55"/>
  <c r="F55"/>
  <c r="E55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M51"/>
  <c r="K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M46"/>
  <c r="K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M41"/>
  <c r="K41"/>
  <c r="J40"/>
  <c r="I40"/>
  <c r="H40"/>
  <c r="G40"/>
  <c r="F40"/>
  <c r="E40"/>
  <c r="J39"/>
  <c r="I39"/>
  <c r="H39"/>
  <c r="G39"/>
  <c r="F39"/>
  <c r="E39"/>
  <c r="J38"/>
  <c r="I38"/>
  <c r="H38"/>
  <c r="G38"/>
  <c r="F38"/>
  <c r="E38"/>
  <c r="J37"/>
  <c r="I37"/>
  <c r="H37"/>
  <c r="G37"/>
  <c r="F37"/>
  <c r="E37"/>
  <c r="M36"/>
  <c r="K36"/>
  <c r="J35"/>
  <c r="I35"/>
  <c r="H35"/>
  <c r="G35"/>
  <c r="F35"/>
  <c r="E35"/>
  <c r="J34"/>
  <c r="I34"/>
  <c r="H34"/>
  <c r="G34"/>
  <c r="F34"/>
  <c r="E34"/>
  <c r="J33"/>
  <c r="I33"/>
  <c r="H33"/>
  <c r="G33"/>
  <c r="F33"/>
  <c r="E33"/>
  <c r="J32"/>
  <c r="I32"/>
  <c r="H32"/>
  <c r="G32"/>
  <c r="F32"/>
  <c r="E32"/>
  <c r="M31"/>
  <c r="K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M26"/>
  <c r="K26"/>
  <c r="J25"/>
  <c r="I25"/>
  <c r="H25"/>
  <c r="G25"/>
  <c r="F25"/>
  <c r="E25"/>
  <c r="J24"/>
  <c r="I24"/>
  <c r="H24"/>
  <c r="G24"/>
  <c r="F24"/>
  <c r="E24"/>
  <c r="J23"/>
  <c r="I23"/>
  <c r="H23"/>
  <c r="G23"/>
  <c r="F23"/>
  <c r="E23"/>
  <c r="J22"/>
  <c r="I22"/>
  <c r="H22"/>
  <c r="G22"/>
  <c r="F22"/>
  <c r="E22"/>
  <c r="M21"/>
  <c r="K2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M16"/>
  <c r="K16"/>
  <c r="J15"/>
  <c r="I15"/>
  <c r="H15"/>
  <c r="G15"/>
  <c r="F15"/>
  <c r="E15"/>
  <c r="J14"/>
  <c r="I14"/>
  <c r="H14"/>
  <c r="G14"/>
  <c r="F14"/>
  <c r="E14"/>
  <c r="J13"/>
  <c r="I13"/>
  <c r="H13"/>
  <c r="G13"/>
  <c r="F13"/>
  <c r="E13"/>
  <c r="J12"/>
  <c r="I12"/>
  <c r="H12"/>
  <c r="G12"/>
  <c r="F12"/>
  <c r="E12"/>
  <c r="M11"/>
  <c r="K11"/>
  <c r="J10"/>
  <c r="I10"/>
  <c r="H10"/>
  <c r="G10"/>
  <c r="F10"/>
  <c r="E10"/>
  <c r="J9"/>
  <c r="I9"/>
  <c r="H9"/>
  <c r="G9"/>
  <c r="F9"/>
  <c r="E9"/>
  <c r="J8"/>
  <c r="I8"/>
  <c r="H8"/>
  <c r="G8"/>
  <c r="F8"/>
  <c r="E8"/>
  <c r="J7"/>
  <c r="I7"/>
  <c r="H7"/>
  <c r="G7"/>
  <c r="F7"/>
  <c r="E7"/>
  <c r="M6"/>
  <c r="K6"/>
  <c r="M7" l="1"/>
  <c r="M8"/>
  <c r="M9"/>
  <c r="M10"/>
  <c r="M12"/>
  <c r="M13"/>
  <c r="M14"/>
  <c r="M15"/>
  <c r="M17"/>
  <c r="M18"/>
  <c r="M19"/>
  <c r="M20"/>
  <c r="M22"/>
  <c r="M23"/>
  <c r="M24"/>
  <c r="M25"/>
  <c r="M27"/>
  <c r="M28"/>
  <c r="M29"/>
  <c r="M30"/>
  <c r="M32"/>
  <c r="M33"/>
  <c r="M34"/>
  <c r="M35"/>
  <c r="M37"/>
  <c r="M38"/>
  <c r="M39"/>
  <c r="M40"/>
  <c r="M42"/>
  <c r="M43"/>
  <c r="M44"/>
  <c r="M45"/>
  <c r="M47"/>
  <c r="M48"/>
  <c r="M49"/>
  <c r="M50"/>
  <c r="M52"/>
  <c r="M53"/>
  <c r="M54"/>
  <c r="M55"/>
  <c r="M57"/>
  <c r="M58"/>
  <c r="M59"/>
  <c r="M60"/>
  <c r="M62"/>
  <c r="M63"/>
  <c r="M64"/>
  <c r="M65"/>
  <c r="K7"/>
  <c r="K8"/>
  <c r="K9"/>
  <c r="K10"/>
  <c r="K12"/>
  <c r="K13"/>
  <c r="K14"/>
  <c r="K15"/>
  <c r="K17"/>
  <c r="K18"/>
  <c r="K19"/>
  <c r="K20"/>
  <c r="K22"/>
  <c r="K23"/>
  <c r="K24"/>
  <c r="K25"/>
  <c r="K27"/>
  <c r="K28"/>
  <c r="K29"/>
  <c r="K30"/>
  <c r="K32"/>
  <c r="K33"/>
  <c r="K34"/>
  <c r="K35"/>
  <c r="K37"/>
  <c r="K38"/>
  <c r="K39"/>
  <c r="K40"/>
  <c r="K42"/>
  <c r="K43"/>
  <c r="K44"/>
  <c r="K45"/>
  <c r="K47"/>
  <c r="K48"/>
  <c r="K49"/>
  <c r="K50"/>
  <c r="K52"/>
  <c r="K53"/>
  <c r="K54"/>
  <c r="K55"/>
  <c r="K57"/>
  <c r="K58"/>
  <c r="K59"/>
  <c r="K60"/>
  <c r="K62"/>
  <c r="K63"/>
  <c r="K64"/>
  <c r="K65"/>
  <c r="AH57" l="1"/>
  <c r="AH42"/>
  <c r="AH33"/>
  <c r="AH27"/>
  <c r="AH18"/>
  <c r="AH60"/>
  <c r="AH54"/>
  <c r="AH45"/>
  <c r="AH39"/>
  <c r="AH30"/>
  <c r="AH24"/>
  <c r="AH15"/>
  <c r="AH9"/>
  <c r="AH63"/>
  <c r="AH48"/>
  <c r="AH12"/>
  <c r="AD65"/>
  <c r="AC65"/>
  <c r="AB65"/>
  <c r="AA65"/>
  <c r="Z65"/>
  <c r="Y65"/>
  <c r="T65"/>
  <c r="S65"/>
  <c r="R65"/>
  <c r="Q65"/>
  <c r="P65"/>
  <c r="O65"/>
  <c r="AD64"/>
  <c r="AC64"/>
  <c r="AB64"/>
  <c r="AA64"/>
  <c r="Z64"/>
  <c r="Y64"/>
  <c r="T64"/>
  <c r="S64"/>
  <c r="R64"/>
  <c r="Q64"/>
  <c r="P64"/>
  <c r="O64"/>
  <c r="AD63"/>
  <c r="AC63"/>
  <c r="AB63"/>
  <c r="AA63"/>
  <c r="Z63"/>
  <c r="Y63"/>
  <c r="T63"/>
  <c r="S63"/>
  <c r="R63"/>
  <c r="Q63"/>
  <c r="P63"/>
  <c r="O63"/>
  <c r="AD62"/>
  <c r="AC62"/>
  <c r="AB62"/>
  <c r="AA62"/>
  <c r="Z62"/>
  <c r="Y62"/>
  <c r="T62"/>
  <c r="S62"/>
  <c r="R62"/>
  <c r="Q62"/>
  <c r="P62"/>
  <c r="O62"/>
  <c r="AF61"/>
  <c r="AE61"/>
  <c r="V61"/>
  <c r="U61"/>
  <c r="AD60"/>
  <c r="AC60"/>
  <c r="AB60"/>
  <c r="AA60"/>
  <c r="Z60"/>
  <c r="Y60"/>
  <c r="T60"/>
  <c r="S60"/>
  <c r="R60"/>
  <c r="Q60"/>
  <c r="P60"/>
  <c r="O60"/>
  <c r="AD59"/>
  <c r="AC59"/>
  <c r="AB59"/>
  <c r="AA59"/>
  <c r="Z59"/>
  <c r="Y59"/>
  <c r="T59"/>
  <c r="S59"/>
  <c r="R59"/>
  <c r="Q59"/>
  <c r="P59"/>
  <c r="O59"/>
  <c r="AD58"/>
  <c r="AC58"/>
  <c r="AB58"/>
  <c r="AA58"/>
  <c r="Z58"/>
  <c r="Y58"/>
  <c r="T58"/>
  <c r="S58"/>
  <c r="R58"/>
  <c r="Q58"/>
  <c r="P58"/>
  <c r="O58"/>
  <c r="AD57"/>
  <c r="AC57"/>
  <c r="AB57"/>
  <c r="AA57"/>
  <c r="Z57"/>
  <c r="Y57"/>
  <c r="T57"/>
  <c r="S57"/>
  <c r="R57"/>
  <c r="Q57"/>
  <c r="P57"/>
  <c r="O57"/>
  <c r="AF56"/>
  <c r="AE56"/>
  <c r="V56"/>
  <c r="U56"/>
  <c r="AD55"/>
  <c r="AC55"/>
  <c r="AB55"/>
  <c r="AA55"/>
  <c r="Z55"/>
  <c r="Y55"/>
  <c r="T55"/>
  <c r="S55"/>
  <c r="R55"/>
  <c r="Q55"/>
  <c r="P55"/>
  <c r="O55"/>
  <c r="AD54"/>
  <c r="AC54"/>
  <c r="AB54"/>
  <c r="AA54"/>
  <c r="Z54"/>
  <c r="Y54"/>
  <c r="T54"/>
  <c r="S54"/>
  <c r="R54"/>
  <c r="Q54"/>
  <c r="P54"/>
  <c r="O54"/>
  <c r="AD53"/>
  <c r="AC53"/>
  <c r="AB53"/>
  <c r="AA53"/>
  <c r="Z53"/>
  <c r="Y53"/>
  <c r="T53"/>
  <c r="S53"/>
  <c r="R53"/>
  <c r="Q53"/>
  <c r="P53"/>
  <c r="O53"/>
  <c r="AD52"/>
  <c r="AC52"/>
  <c r="AB52"/>
  <c r="AA52"/>
  <c r="Z52"/>
  <c r="Y52"/>
  <c r="T52"/>
  <c r="S52"/>
  <c r="R52"/>
  <c r="Q52"/>
  <c r="P52"/>
  <c r="O52"/>
  <c r="AF51"/>
  <c r="AE51"/>
  <c r="V51"/>
  <c r="U51"/>
  <c r="AD50"/>
  <c r="AC50"/>
  <c r="AB50"/>
  <c r="AA50"/>
  <c r="Z50"/>
  <c r="Y50"/>
  <c r="T50"/>
  <c r="S50"/>
  <c r="R50"/>
  <c r="Q50"/>
  <c r="P50"/>
  <c r="O50"/>
  <c r="AD49"/>
  <c r="AC49"/>
  <c r="AB49"/>
  <c r="AA49"/>
  <c r="Z49"/>
  <c r="Y49"/>
  <c r="T49"/>
  <c r="S49"/>
  <c r="R49"/>
  <c r="Q49"/>
  <c r="P49"/>
  <c r="O49"/>
  <c r="AD48"/>
  <c r="AC48"/>
  <c r="AB48"/>
  <c r="AA48"/>
  <c r="Z48"/>
  <c r="Y48"/>
  <c r="T48"/>
  <c r="S48"/>
  <c r="R48"/>
  <c r="Q48"/>
  <c r="P48"/>
  <c r="O48"/>
  <c r="AD47"/>
  <c r="AC47"/>
  <c r="AB47"/>
  <c r="AA47"/>
  <c r="Z47"/>
  <c r="Y47"/>
  <c r="T47"/>
  <c r="S47"/>
  <c r="R47"/>
  <c r="Q47"/>
  <c r="P47"/>
  <c r="O47"/>
  <c r="AF46"/>
  <c r="AE46"/>
  <c r="V46"/>
  <c r="U46"/>
  <c r="AD45"/>
  <c r="AC45"/>
  <c r="AB45"/>
  <c r="AA45"/>
  <c r="Z45"/>
  <c r="Y45"/>
  <c r="T45"/>
  <c r="S45"/>
  <c r="R45"/>
  <c r="Q45"/>
  <c r="P45"/>
  <c r="O45"/>
  <c r="AD44"/>
  <c r="AC44"/>
  <c r="AB44"/>
  <c r="AA44"/>
  <c r="Z44"/>
  <c r="Y44"/>
  <c r="T44"/>
  <c r="S44"/>
  <c r="R44"/>
  <c r="Q44"/>
  <c r="P44"/>
  <c r="O44"/>
  <c r="AD43"/>
  <c r="AC43"/>
  <c r="AB43"/>
  <c r="AA43"/>
  <c r="Z43"/>
  <c r="Y43"/>
  <c r="T43"/>
  <c r="S43"/>
  <c r="R43"/>
  <c r="Q43"/>
  <c r="P43"/>
  <c r="O43"/>
  <c r="AD42"/>
  <c r="AC42"/>
  <c r="AB42"/>
  <c r="AA42"/>
  <c r="Z42"/>
  <c r="Y42"/>
  <c r="T42"/>
  <c r="S42"/>
  <c r="R42"/>
  <c r="Q42"/>
  <c r="P42"/>
  <c r="O42"/>
  <c r="AF41"/>
  <c r="AE41"/>
  <c r="V41"/>
  <c r="U41"/>
  <c r="AD40"/>
  <c r="AC40"/>
  <c r="AB40"/>
  <c r="AA40"/>
  <c r="Z40"/>
  <c r="Y40"/>
  <c r="T40"/>
  <c r="S40"/>
  <c r="R40"/>
  <c r="Q40"/>
  <c r="P40"/>
  <c r="O40"/>
  <c r="AD39"/>
  <c r="AC39"/>
  <c r="AB39"/>
  <c r="AA39"/>
  <c r="Z39"/>
  <c r="Y39"/>
  <c r="T39"/>
  <c r="S39"/>
  <c r="R39"/>
  <c r="Q39"/>
  <c r="P39"/>
  <c r="O39"/>
  <c r="AD38"/>
  <c r="AC38"/>
  <c r="AB38"/>
  <c r="AA38"/>
  <c r="Z38"/>
  <c r="Y38"/>
  <c r="T38"/>
  <c r="S38"/>
  <c r="R38"/>
  <c r="Q38"/>
  <c r="P38"/>
  <c r="O38"/>
  <c r="AD37"/>
  <c r="AC37"/>
  <c r="AB37"/>
  <c r="AA37"/>
  <c r="Z37"/>
  <c r="Y37"/>
  <c r="T37"/>
  <c r="S37"/>
  <c r="R37"/>
  <c r="Q37"/>
  <c r="P37"/>
  <c r="O37"/>
  <c r="AF36"/>
  <c r="AE36"/>
  <c r="V36"/>
  <c r="U36"/>
  <c r="AD35"/>
  <c r="AC35"/>
  <c r="AB35"/>
  <c r="AA35"/>
  <c r="Z35"/>
  <c r="Y35"/>
  <c r="T35"/>
  <c r="S35"/>
  <c r="R35"/>
  <c r="Q35"/>
  <c r="P35"/>
  <c r="O35"/>
  <c r="AD34"/>
  <c r="AC34"/>
  <c r="AB34"/>
  <c r="AA34"/>
  <c r="Z34"/>
  <c r="Y34"/>
  <c r="T34"/>
  <c r="S34"/>
  <c r="R34"/>
  <c r="Q34"/>
  <c r="P34"/>
  <c r="O34"/>
  <c r="AD33"/>
  <c r="AC33"/>
  <c r="AB33"/>
  <c r="AA33"/>
  <c r="Z33"/>
  <c r="Y33"/>
  <c r="T33"/>
  <c r="S33"/>
  <c r="R33"/>
  <c r="Q33"/>
  <c r="P33"/>
  <c r="O33"/>
  <c r="AD32"/>
  <c r="AC32"/>
  <c r="AB32"/>
  <c r="AA32"/>
  <c r="Z32"/>
  <c r="Y32"/>
  <c r="T32"/>
  <c r="S32"/>
  <c r="R32"/>
  <c r="Q32"/>
  <c r="P32"/>
  <c r="O32"/>
  <c r="AF31"/>
  <c r="AE31"/>
  <c r="V31"/>
  <c r="U31"/>
  <c r="AD30"/>
  <c r="AC30"/>
  <c r="AB30"/>
  <c r="AA30"/>
  <c r="Z30"/>
  <c r="Y30"/>
  <c r="T30"/>
  <c r="S30"/>
  <c r="R30"/>
  <c r="Q30"/>
  <c r="P30"/>
  <c r="O30"/>
  <c r="AD29"/>
  <c r="AC29"/>
  <c r="AB29"/>
  <c r="AA29"/>
  <c r="Z29"/>
  <c r="Y29"/>
  <c r="T29"/>
  <c r="S29"/>
  <c r="R29"/>
  <c r="Q29"/>
  <c r="P29"/>
  <c r="O29"/>
  <c r="AD28"/>
  <c r="AC28"/>
  <c r="AB28"/>
  <c r="AA28"/>
  <c r="Z28"/>
  <c r="Y28"/>
  <c r="T28"/>
  <c r="S28"/>
  <c r="R28"/>
  <c r="Q28"/>
  <c r="P28"/>
  <c r="O28"/>
  <c r="AD27"/>
  <c r="AC27"/>
  <c r="AB27"/>
  <c r="AA27"/>
  <c r="Z27"/>
  <c r="Y27"/>
  <c r="T27"/>
  <c r="S27"/>
  <c r="R27"/>
  <c r="Q27"/>
  <c r="P27"/>
  <c r="O27"/>
  <c r="AF26"/>
  <c r="AE26"/>
  <c r="V26"/>
  <c r="U26"/>
  <c r="AD25"/>
  <c r="AC25"/>
  <c r="AB25"/>
  <c r="AA25"/>
  <c r="Z25"/>
  <c r="Y25"/>
  <c r="T25"/>
  <c r="S25"/>
  <c r="R25"/>
  <c r="Q25"/>
  <c r="P25"/>
  <c r="O25"/>
  <c r="AD24"/>
  <c r="AC24"/>
  <c r="AB24"/>
  <c r="AA24"/>
  <c r="Z24"/>
  <c r="Y24"/>
  <c r="T24"/>
  <c r="S24"/>
  <c r="R24"/>
  <c r="Q24"/>
  <c r="P24"/>
  <c r="O24"/>
  <c r="AD23"/>
  <c r="AC23"/>
  <c r="AB23"/>
  <c r="AA23"/>
  <c r="Z23"/>
  <c r="Y23"/>
  <c r="T23"/>
  <c r="S23"/>
  <c r="R23"/>
  <c r="Q23"/>
  <c r="P23"/>
  <c r="O23"/>
  <c r="AD22"/>
  <c r="AC22"/>
  <c r="AB22"/>
  <c r="AA22"/>
  <c r="Z22"/>
  <c r="Y22"/>
  <c r="T22"/>
  <c r="S22"/>
  <c r="R22"/>
  <c r="Q22"/>
  <c r="P22"/>
  <c r="O22"/>
  <c r="AF21"/>
  <c r="AE21"/>
  <c r="V21"/>
  <c r="U21"/>
  <c r="AD20"/>
  <c r="AC20"/>
  <c r="AB20"/>
  <c r="AA20"/>
  <c r="Z20"/>
  <c r="Y20"/>
  <c r="T20"/>
  <c r="S20"/>
  <c r="R20"/>
  <c r="Q20"/>
  <c r="P20"/>
  <c r="O20"/>
  <c r="AD19"/>
  <c r="AC19"/>
  <c r="AB19"/>
  <c r="AA19"/>
  <c r="Z19"/>
  <c r="Y19"/>
  <c r="T19"/>
  <c r="S19"/>
  <c r="R19"/>
  <c r="Q19"/>
  <c r="P19"/>
  <c r="O19"/>
  <c r="AD18"/>
  <c r="AC18"/>
  <c r="AB18"/>
  <c r="AA18"/>
  <c r="Z18"/>
  <c r="Y18"/>
  <c r="T18"/>
  <c r="S18"/>
  <c r="R18"/>
  <c r="Q18"/>
  <c r="P18"/>
  <c r="O18"/>
  <c r="AD17"/>
  <c r="AC17"/>
  <c r="AB17"/>
  <c r="AA17"/>
  <c r="Z17"/>
  <c r="Y17"/>
  <c r="T17"/>
  <c r="S17"/>
  <c r="R17"/>
  <c r="Q17"/>
  <c r="P17"/>
  <c r="O17"/>
  <c r="AF16"/>
  <c r="AE16"/>
  <c r="V16"/>
  <c r="U16"/>
  <c r="AD15"/>
  <c r="AC15"/>
  <c r="AB15"/>
  <c r="AA15"/>
  <c r="Z15"/>
  <c r="Y15"/>
  <c r="T15"/>
  <c r="S15"/>
  <c r="R15"/>
  <c r="Q15"/>
  <c r="P15"/>
  <c r="O15"/>
  <c r="AD14"/>
  <c r="AC14"/>
  <c r="AB14"/>
  <c r="AA14"/>
  <c r="Z14"/>
  <c r="Y14"/>
  <c r="T14"/>
  <c r="S14"/>
  <c r="R14"/>
  <c r="Q14"/>
  <c r="P14"/>
  <c r="O14"/>
  <c r="AD13"/>
  <c r="AC13"/>
  <c r="AB13"/>
  <c r="AA13"/>
  <c r="Z13"/>
  <c r="Y13"/>
  <c r="T13"/>
  <c r="S13"/>
  <c r="R13"/>
  <c r="Q13"/>
  <c r="P13"/>
  <c r="O13"/>
  <c r="AD12"/>
  <c r="AC12"/>
  <c r="AB12"/>
  <c r="AA12"/>
  <c r="Z12"/>
  <c r="Y12"/>
  <c r="T12"/>
  <c r="S12"/>
  <c r="R12"/>
  <c r="Q12"/>
  <c r="P12"/>
  <c r="O12"/>
  <c r="AF11"/>
  <c r="AE11"/>
  <c r="V11"/>
  <c r="U11"/>
  <c r="AD10"/>
  <c r="AC10"/>
  <c r="AB10"/>
  <c r="AA10"/>
  <c r="Z10"/>
  <c r="Y10"/>
  <c r="AD9"/>
  <c r="AC9"/>
  <c r="AB9"/>
  <c r="AA9"/>
  <c r="Z9"/>
  <c r="Y9"/>
  <c r="AD8"/>
  <c r="AC8"/>
  <c r="AB8"/>
  <c r="AA8"/>
  <c r="Z8"/>
  <c r="Y8"/>
  <c r="AD7"/>
  <c r="AC7"/>
  <c r="AB7"/>
  <c r="AA7"/>
  <c r="Z7"/>
  <c r="Y7"/>
  <c r="AF6"/>
  <c r="AE6"/>
  <c r="T10"/>
  <c r="S10"/>
  <c r="R10"/>
  <c r="Q10"/>
  <c r="P10"/>
  <c r="O10"/>
  <c r="T9"/>
  <c r="S9"/>
  <c r="R9"/>
  <c r="Q9"/>
  <c r="P9"/>
  <c r="O9"/>
  <c r="T8"/>
  <c r="S8"/>
  <c r="R8"/>
  <c r="Q8"/>
  <c r="P8"/>
  <c r="O8"/>
  <c r="T7"/>
  <c r="S7"/>
  <c r="R7"/>
  <c r="Q7"/>
  <c r="P7"/>
  <c r="O7"/>
  <c r="V6"/>
  <c r="U6"/>
  <c r="V7" l="1"/>
  <c r="V8"/>
  <c r="V9"/>
  <c r="V10"/>
  <c r="AF7"/>
  <c r="AF9"/>
  <c r="AE12"/>
  <c r="U13"/>
  <c r="AE13"/>
  <c r="U17"/>
  <c r="AE17"/>
  <c r="V18"/>
  <c r="AE18"/>
  <c r="AE19"/>
  <c r="AE20"/>
  <c r="U24"/>
  <c r="AE24"/>
  <c r="AE27"/>
  <c r="AE28"/>
  <c r="U29"/>
  <c r="AE29"/>
  <c r="AE30"/>
  <c r="AE35"/>
  <c r="U37"/>
  <c r="AE37"/>
  <c r="AE39"/>
  <c r="U40"/>
  <c r="AE40"/>
  <c r="AI48" s="1"/>
  <c r="U42"/>
  <c r="AE42"/>
  <c r="AE43"/>
  <c r="U44"/>
  <c r="AE44"/>
  <c r="U45"/>
  <c r="AE45"/>
  <c r="AE47"/>
  <c r="AE48"/>
  <c r="AE49"/>
  <c r="AE50"/>
  <c r="AE52"/>
  <c r="U53"/>
  <c r="AE53"/>
  <c r="U54"/>
  <c r="AE54"/>
  <c r="U55"/>
  <c r="AE55"/>
  <c r="U57"/>
  <c r="AE57"/>
  <c r="U58"/>
  <c r="AE58"/>
  <c r="U59"/>
  <c r="AE59"/>
  <c r="U60"/>
  <c r="AE60"/>
  <c r="AE62"/>
  <c r="AE63"/>
  <c r="AE64"/>
  <c r="AE65"/>
  <c r="AF62"/>
  <c r="AF63"/>
  <c r="AF64"/>
  <c r="AF65"/>
  <c r="U62"/>
  <c r="U63"/>
  <c r="U64"/>
  <c r="U65"/>
  <c r="V62"/>
  <c r="V63"/>
  <c r="V64"/>
  <c r="V65"/>
  <c r="U52"/>
  <c r="U47"/>
  <c r="U49"/>
  <c r="U50"/>
  <c r="U48"/>
  <c r="AE38"/>
  <c r="AI42" s="1"/>
  <c r="U43"/>
  <c r="U39"/>
  <c r="U38"/>
  <c r="AE32"/>
  <c r="AE34"/>
  <c r="AE33"/>
  <c r="U34"/>
  <c r="U35"/>
  <c r="U32"/>
  <c r="U33"/>
  <c r="U30"/>
  <c r="U27"/>
  <c r="U28"/>
  <c r="AE23"/>
  <c r="AI27" s="1"/>
  <c r="AF22"/>
  <c r="U25"/>
  <c r="U23"/>
  <c r="U20"/>
  <c r="U19"/>
  <c r="V57"/>
  <c r="AF57"/>
  <c r="V58"/>
  <c r="AF58"/>
  <c r="V59"/>
  <c r="AF59"/>
  <c r="V60"/>
  <c r="AF60"/>
  <c r="V52"/>
  <c r="AF52"/>
  <c r="V53"/>
  <c r="AF53"/>
  <c r="V54"/>
  <c r="AF54"/>
  <c r="V55"/>
  <c r="AF55"/>
  <c r="V47"/>
  <c r="AF47"/>
  <c r="V48"/>
  <c r="AF48"/>
  <c r="V49"/>
  <c r="AF49"/>
  <c r="V50"/>
  <c r="AF50"/>
  <c r="V42"/>
  <c r="AF42"/>
  <c r="V43"/>
  <c r="AF43"/>
  <c r="V44"/>
  <c r="AF44"/>
  <c r="V45"/>
  <c r="AF45"/>
  <c r="V37"/>
  <c r="AF37"/>
  <c r="V38"/>
  <c r="AF38"/>
  <c r="V39"/>
  <c r="AF39"/>
  <c r="V40"/>
  <c r="AF40"/>
  <c r="V32"/>
  <c r="AF32"/>
  <c r="V33"/>
  <c r="AF33"/>
  <c r="V34"/>
  <c r="AF34"/>
  <c r="V35"/>
  <c r="AF35"/>
  <c r="V27"/>
  <c r="AF27"/>
  <c r="V28"/>
  <c r="AF28"/>
  <c r="V29"/>
  <c r="AF29"/>
  <c r="V30"/>
  <c r="AF30"/>
  <c r="AE25"/>
  <c r="AI33" s="1"/>
  <c r="U22"/>
  <c r="AE14"/>
  <c r="AE15"/>
  <c r="AF12"/>
  <c r="AF13"/>
  <c r="AF14"/>
  <c r="AF15"/>
  <c r="U12"/>
  <c r="U14"/>
  <c r="U15"/>
  <c r="V12"/>
  <c r="V13"/>
  <c r="V14"/>
  <c r="V15"/>
  <c r="AF10"/>
  <c r="AF8"/>
  <c r="AE7"/>
  <c r="AI9" s="1"/>
  <c r="AE22"/>
  <c r="AI24" s="1"/>
  <c r="V22"/>
  <c r="V23"/>
  <c r="AF23"/>
  <c r="V24"/>
  <c r="AF24"/>
  <c r="V25"/>
  <c r="AF25"/>
  <c r="U18"/>
  <c r="V17"/>
  <c r="AF17"/>
  <c r="AF18"/>
  <c r="V19"/>
  <c r="AF19"/>
  <c r="V20"/>
  <c r="AF20"/>
  <c r="AE8"/>
  <c r="AI12" s="1"/>
  <c r="AE9"/>
  <c r="AE10"/>
  <c r="AI18" s="1"/>
  <c r="U7"/>
  <c r="U8"/>
  <c r="U9"/>
  <c r="U10"/>
  <c r="AI15" l="1"/>
  <c r="AI39"/>
  <c r="AI30"/>
  <c r="AI63"/>
  <c r="AI60"/>
  <c r="AI57"/>
  <c r="AI54"/>
  <c r="AI45"/>
  <c r="D29" i="1"/>
  <c r="D27"/>
  <c r="D25"/>
  <c r="D28"/>
  <c r="D26"/>
  <c r="C25"/>
  <c r="E25"/>
  <c r="C26"/>
  <c r="E26"/>
  <c r="C27"/>
  <c r="E27"/>
  <c r="C28"/>
  <c r="E28"/>
  <c r="C29"/>
  <c r="E29"/>
  <c r="F29" l="1"/>
  <c r="F27"/>
  <c r="F25"/>
  <c r="F28"/>
  <c r="F26"/>
  <c r="C11"/>
  <c r="C37" s="1"/>
  <c r="C12"/>
  <c r="G37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30"/>
  <c r="D30"/>
  <c r="E30"/>
  <c r="F30"/>
  <c r="F11"/>
  <c r="F37" s="1"/>
  <c r="E11"/>
  <c r="E37" s="1"/>
  <c r="D11"/>
  <c r="D37" s="1"/>
  <c r="C38" l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D38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F38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E38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</calcChain>
</file>

<file path=xl/sharedStrings.xml><?xml version="1.0" encoding="utf-8"?>
<sst xmlns="http://schemas.openxmlformats.org/spreadsheetml/2006/main" count="195" uniqueCount="60">
  <si>
    <t>O</t>
  </si>
  <si>
    <t>C</t>
  </si>
  <si>
    <t>CP</t>
  </si>
  <si>
    <t>A</t>
  </si>
  <si>
    <t>Osobowe</t>
  </si>
  <si>
    <t>Kategoria pojazdu</t>
  </si>
  <si>
    <t>Symbol</t>
  </si>
  <si>
    <t>Ciężarowe</t>
  </si>
  <si>
    <t>Ciężarowe z przyczepą</t>
  </si>
  <si>
    <t>Autobusy</t>
  </si>
  <si>
    <t>n.d.</t>
  </si>
  <si>
    <t>Wskaźnik elastyczności</t>
  </si>
  <si>
    <t>Prognoza wzrostu PKB</t>
  </si>
  <si>
    <t>Wskaźniki wzrostu ruchu</t>
  </si>
  <si>
    <t>Rok</t>
  </si>
  <si>
    <t>D</t>
  </si>
  <si>
    <t>Skumulowane wskaźniki wzrostu ruchu (względem roku 2016)</t>
  </si>
  <si>
    <t>WLOT</t>
  </si>
  <si>
    <t>Prognoza wg metody GDDKiA (metoda korelacji względem wzrostu PKB)</t>
  </si>
  <si>
    <t>Dostawcze</t>
  </si>
  <si>
    <t>Σ</t>
  </si>
  <si>
    <t>LEWO</t>
  </si>
  <si>
    <t>RELACJA</t>
  </si>
  <si>
    <t>MONIUSZKI PŁN.</t>
  </si>
  <si>
    <t>↑</t>
  </si>
  <si>
    <t>PROSTO</t>
  </si>
  <si>
    <t>→</t>
  </si>
  <si>
    <t>PRAWO</t>
  </si>
  <si>
    <t>↓</t>
  </si>
  <si>
    <t>MONIUSZKI PŁD.</t>
  </si>
  <si>
    <t>GEN. SIKORSKIEGO WSCH.</t>
  </si>
  <si>
    <t>GEN. SIKORSKIEGO ZACH.</t>
  </si>
  <si>
    <t>WAŁBRZYCH - SKRZYŻOWANIE UL. MONIUSZKI / UL. GEN. SIKORSKIEGO</t>
  </si>
  <si>
    <t>P/h</t>
  </si>
  <si>
    <t>E/h</t>
  </si>
  <si>
    <t>MIARODAJNY</t>
  </si>
  <si>
    <t>NAJBARDZIEJ OBIĄŻONY</t>
  </si>
  <si>
    <t>Przeliczniki obliczeniowe:</t>
  </si>
  <si>
    <t>P/E</t>
  </si>
  <si>
    <t>eO</t>
  </si>
  <si>
    <t>eJ</t>
  </si>
  <si>
    <t>eD</t>
  </si>
  <si>
    <t>eC</t>
  </si>
  <si>
    <t>eCP</t>
  </si>
  <si>
    <t>eA</t>
  </si>
  <si>
    <t>Interwał</t>
  </si>
  <si>
    <t>2016*</t>
  </si>
  <si>
    <t>J**</t>
  </si>
  <si>
    <t>*wg pomiarów 14.06.2016</t>
  </si>
  <si>
    <t>**przyjęto wskaźniki wzrostu jak dla pojazdów osobowych</t>
  </si>
  <si>
    <t>SZCZYTOWY (15:46 - 15:56)</t>
  </si>
  <si>
    <t>15:46 - 15:56</t>
  </si>
  <si>
    <t>16:20 - 16:30</t>
  </si>
  <si>
    <t>16:00 - 16:10</t>
  </si>
  <si>
    <t>16:35 - 16:45</t>
  </si>
  <si>
    <t>PARAMETRY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</si>
  <si>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</si>
  <si>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</si>
  <si>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t>-</t>
  </si>
  <si>
    <t>PROGNOZA RUCHU- SZCZYT POPOŁUDNIOWY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</si>
</sst>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vertAlign val="sub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8" xfId="0" applyFont="1" applyBorder="1"/>
    <xf numFmtId="9" fontId="2" fillId="0" borderId="19" xfId="1" applyFont="1" applyBorder="1" applyAlignment="1">
      <alignment horizontal="center"/>
    </xf>
    <xf numFmtId="2" fontId="2" fillId="0" borderId="20" xfId="1" applyNumberFormat="1" applyFont="1" applyBorder="1" applyAlignment="1">
      <alignment horizontal="center"/>
    </xf>
    <xf numFmtId="2" fontId="2" fillId="0" borderId="21" xfId="1" applyNumberFormat="1" applyFont="1" applyBorder="1" applyAlignment="1">
      <alignment horizontal="center"/>
    </xf>
    <xf numFmtId="9" fontId="2" fillId="0" borderId="22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4" fontId="2" fillId="2" borderId="15" xfId="1" applyNumberFormat="1" applyFont="1" applyFill="1" applyBorder="1" applyAlignment="1">
      <alignment horizontal="center"/>
    </xf>
    <xf numFmtId="164" fontId="2" fillId="2" borderId="14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23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5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14" xfId="1" applyNumberFormat="1" applyFont="1" applyFill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164" fontId="2" fillId="0" borderId="42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164" fontId="2" fillId="0" borderId="41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0" borderId="35" xfId="1" applyNumberFormat="1" applyFont="1" applyFill="1" applyBorder="1" applyAlignment="1">
      <alignment horizontal="center"/>
    </xf>
    <xf numFmtId="164" fontId="2" fillId="2" borderId="35" xfId="1" applyNumberFormat="1" applyFont="1" applyFill="1" applyBorder="1" applyAlignment="1">
      <alignment horizontal="center"/>
    </xf>
    <xf numFmtId="164" fontId="2" fillId="0" borderId="34" xfId="1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6" fillId="0" borderId="0" xfId="0" applyFont="1"/>
    <xf numFmtId="165" fontId="0" fillId="3" borderId="0" xfId="0" applyNumberFormat="1" applyFill="1" applyAlignment="1">
      <alignment horizontal="center"/>
    </xf>
    <xf numFmtId="0" fontId="2" fillId="0" borderId="4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/>
    </xf>
    <xf numFmtId="1" fontId="2" fillId="0" borderId="4" xfId="1" applyNumberFormat="1" applyFont="1" applyFill="1" applyBorder="1" applyAlignment="1">
      <alignment horizontal="center"/>
    </xf>
    <xf numFmtId="1" fontId="4" fillId="0" borderId="5" xfId="1" applyNumberFormat="1" applyFont="1" applyFill="1" applyBorder="1" applyAlignment="1">
      <alignment horizontal="center"/>
    </xf>
    <xf numFmtId="1" fontId="4" fillId="2" borderId="15" xfId="1" applyNumberFormat="1" applyFont="1" applyFill="1" applyBorder="1" applyAlignment="1">
      <alignment horizontal="center"/>
    </xf>
    <xf numFmtId="1" fontId="4" fillId="0" borderId="15" xfId="1" applyNumberFormat="1" applyFont="1" applyFill="1" applyBorder="1" applyAlignment="1">
      <alignment horizontal="center"/>
    </xf>
    <xf numFmtId="1" fontId="4" fillId="0" borderId="8" xfId="1" applyNumberFormat="1" applyFont="1" applyFill="1" applyBorder="1" applyAlignment="1">
      <alignment horizontal="center"/>
    </xf>
    <xf numFmtId="1" fontId="2" fillId="4" borderId="4" xfId="1" applyNumberFormat="1" applyFont="1" applyFill="1" applyBorder="1" applyAlignment="1">
      <alignment horizontal="center"/>
    </xf>
    <xf numFmtId="1" fontId="2" fillId="4" borderId="44" xfId="1" applyNumberFormat="1" applyFont="1" applyFill="1" applyBorder="1" applyAlignment="1">
      <alignment horizontal="center"/>
    </xf>
    <xf numFmtId="1" fontId="2" fillId="2" borderId="35" xfId="1" applyNumberFormat="1" applyFont="1" applyFill="1" applyBorder="1" applyAlignment="1">
      <alignment horizontal="center"/>
    </xf>
    <xf numFmtId="1" fontId="2" fillId="0" borderId="35" xfId="1" applyNumberFormat="1" applyFont="1" applyFill="1" applyBorder="1" applyAlignment="1">
      <alignment horizontal="center"/>
    </xf>
    <xf numFmtId="1" fontId="2" fillId="0" borderId="34" xfId="1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5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textRotation="90"/>
    </xf>
    <xf numFmtId="0" fontId="7" fillId="0" borderId="46" xfId="0" applyFont="1" applyBorder="1" applyAlignment="1">
      <alignment horizontal="center" vertical="center" textRotation="90"/>
    </xf>
    <xf numFmtId="0" fontId="7" fillId="0" borderId="47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7" fillId="0" borderId="14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0" fillId="0" borderId="54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2" fontId="2" fillId="4" borderId="51" xfId="0" applyNumberFormat="1" applyFont="1" applyFill="1" applyBorder="1" applyAlignment="1">
      <alignment horizontal="center" vertical="center"/>
    </xf>
    <xf numFmtId="2" fontId="2" fillId="4" borderId="56" xfId="0" applyNumberFormat="1" applyFont="1" applyFill="1" applyBorder="1" applyAlignment="1">
      <alignment horizontal="center" vertical="center"/>
    </xf>
    <xf numFmtId="2" fontId="2" fillId="4" borderId="42" xfId="0" applyNumberFormat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56" xfId="0" applyNumberFormat="1" applyFont="1" applyFill="1" applyBorder="1" applyAlignment="1">
      <alignment horizontal="center" vertical="center"/>
    </xf>
    <xf numFmtId="2" fontId="2" fillId="2" borderId="4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56" xfId="0" applyNumberFormat="1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vertical="center"/>
    </xf>
    <xf numFmtId="2" fontId="2" fillId="0" borderId="42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/>
    </xf>
    <xf numFmtId="164" fontId="2" fillId="0" borderId="57" xfId="1" applyNumberFormat="1" applyFont="1" applyFill="1" applyBorder="1" applyAlignment="1">
      <alignment horizontal="center"/>
    </xf>
    <xf numFmtId="164" fontId="2" fillId="2" borderId="59" xfId="1" applyNumberFormat="1" applyFont="1" applyFill="1" applyBorder="1" applyAlignment="1">
      <alignment horizontal="center"/>
    </xf>
    <xf numFmtId="164" fontId="2" fillId="0" borderId="59" xfId="1" applyNumberFormat="1" applyFont="1" applyFill="1" applyBorder="1" applyAlignment="1">
      <alignment horizontal="center"/>
    </xf>
    <xf numFmtId="164" fontId="2" fillId="0" borderId="60" xfId="1" applyNumberFormat="1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6"/>
  <sheetViews>
    <sheetView topLeftCell="A25" workbookViewId="0">
      <selection activeCell="G46" sqref="G46"/>
    </sheetView>
  </sheetViews>
  <sheetFormatPr defaultColWidth="10.7109375" defaultRowHeight="15" customHeight="1"/>
  <sheetData>
    <row r="2" spans="1:7" ht="15" customHeight="1">
      <c r="A2" t="s">
        <v>18</v>
      </c>
    </row>
    <row r="3" spans="1:7" ht="15" customHeight="1" thickBot="1"/>
    <row r="4" spans="1:7" s="1" customFormat="1" ht="15" customHeight="1">
      <c r="A4" s="67" t="s">
        <v>5</v>
      </c>
      <c r="B4" s="68"/>
      <c r="C4" s="71" t="s">
        <v>4</v>
      </c>
      <c r="D4" s="73" t="s">
        <v>19</v>
      </c>
      <c r="E4" s="73" t="s">
        <v>7</v>
      </c>
      <c r="F4" s="73" t="s">
        <v>8</v>
      </c>
      <c r="G4" s="65" t="s">
        <v>9</v>
      </c>
    </row>
    <row r="5" spans="1:7" s="1" customFormat="1" ht="15" customHeight="1">
      <c r="A5" s="69"/>
      <c r="B5" s="70"/>
      <c r="C5" s="72"/>
      <c r="D5" s="74"/>
      <c r="E5" s="74"/>
      <c r="F5" s="74"/>
      <c r="G5" s="66"/>
    </row>
    <row r="6" spans="1:7" ht="15" customHeight="1" thickBot="1">
      <c r="A6" s="87" t="s">
        <v>6</v>
      </c>
      <c r="B6" s="88"/>
      <c r="C6" s="34" t="s">
        <v>0</v>
      </c>
      <c r="D6" s="2" t="s">
        <v>15</v>
      </c>
      <c r="E6" s="2" t="s">
        <v>1</v>
      </c>
      <c r="F6" s="2" t="s">
        <v>2</v>
      </c>
      <c r="G6" s="4" t="s">
        <v>3</v>
      </c>
    </row>
    <row r="7" spans="1:7" ht="15" customHeight="1" thickBot="1">
      <c r="A7" s="5" t="s">
        <v>11</v>
      </c>
      <c r="B7" s="6"/>
      <c r="C7" s="7">
        <v>0.8</v>
      </c>
      <c r="D7" s="8">
        <v>0.33</v>
      </c>
      <c r="E7" s="8">
        <v>0.35</v>
      </c>
      <c r="F7" s="8">
        <v>1</v>
      </c>
      <c r="G7" s="9" t="s">
        <v>10</v>
      </c>
    </row>
    <row r="8" spans="1:7" ht="15" customHeight="1">
      <c r="A8" s="89" t="s">
        <v>14</v>
      </c>
      <c r="B8" s="91" t="s">
        <v>12</v>
      </c>
      <c r="C8" s="93" t="s">
        <v>13</v>
      </c>
      <c r="D8" s="94"/>
      <c r="E8" s="94"/>
      <c r="F8" s="94"/>
      <c r="G8" s="95"/>
    </row>
    <row r="9" spans="1:7" ht="15" customHeight="1" thickBot="1">
      <c r="A9" s="90"/>
      <c r="B9" s="92"/>
      <c r="C9" s="96"/>
      <c r="D9" s="97"/>
      <c r="E9" s="97"/>
      <c r="F9" s="97"/>
      <c r="G9" s="98"/>
    </row>
    <row r="10" spans="1:7" ht="15" customHeight="1">
      <c r="A10" s="24">
        <v>2016</v>
      </c>
      <c r="B10" s="25" t="s">
        <v>10</v>
      </c>
      <c r="C10" s="26" t="s">
        <v>10</v>
      </c>
      <c r="D10" s="27" t="s">
        <v>10</v>
      </c>
      <c r="E10" s="27" t="s">
        <v>10</v>
      </c>
      <c r="F10" s="27" t="s">
        <v>10</v>
      </c>
      <c r="G10" s="25" t="s">
        <v>10</v>
      </c>
    </row>
    <row r="11" spans="1:7" ht="15" customHeight="1">
      <c r="A11" s="10">
        <v>2017</v>
      </c>
      <c r="B11" s="11">
        <v>3.3000000000000002E-2</v>
      </c>
      <c r="C11" s="14">
        <f t="shared" ref="C11:F30" si="0">$B11*C$7</f>
        <v>2.6400000000000003E-2</v>
      </c>
      <c r="D11" s="13">
        <f t="shared" si="0"/>
        <v>1.089E-2</v>
      </c>
      <c r="E11" s="13">
        <f t="shared" si="0"/>
        <v>1.155E-2</v>
      </c>
      <c r="F11" s="13">
        <f t="shared" si="0"/>
        <v>3.3000000000000002E-2</v>
      </c>
      <c r="G11" s="11">
        <v>5.0000000000000001E-3</v>
      </c>
    </row>
    <row r="12" spans="1:7" ht="15" customHeight="1">
      <c r="A12" s="17">
        <v>2018</v>
      </c>
      <c r="B12" s="18">
        <v>3.2000000000000001E-2</v>
      </c>
      <c r="C12" s="20">
        <f t="shared" si="0"/>
        <v>2.5600000000000001E-2</v>
      </c>
      <c r="D12" s="19">
        <f t="shared" si="0"/>
        <v>1.056E-2</v>
      </c>
      <c r="E12" s="19">
        <f t="shared" si="0"/>
        <v>1.12E-2</v>
      </c>
      <c r="F12" s="19">
        <f t="shared" si="0"/>
        <v>3.2000000000000001E-2</v>
      </c>
      <c r="G12" s="18">
        <v>5.0000000000000001E-3</v>
      </c>
    </row>
    <row r="13" spans="1:7" ht="15" customHeight="1">
      <c r="A13" s="10">
        <v>2019</v>
      </c>
      <c r="B13" s="11">
        <v>0.03</v>
      </c>
      <c r="C13" s="12">
        <f t="shared" si="0"/>
        <v>2.4E-2</v>
      </c>
      <c r="D13" s="13">
        <f t="shared" si="0"/>
        <v>9.9000000000000008E-3</v>
      </c>
      <c r="E13" s="13">
        <f t="shared" si="0"/>
        <v>1.0499999999999999E-2</v>
      </c>
      <c r="F13" s="13">
        <f t="shared" si="0"/>
        <v>0.03</v>
      </c>
      <c r="G13" s="11">
        <v>5.0000000000000001E-3</v>
      </c>
    </row>
    <row r="14" spans="1:7" ht="15" customHeight="1">
      <c r="A14" s="17">
        <v>2020</v>
      </c>
      <c r="B14" s="18">
        <v>2.8999999999999998E-2</v>
      </c>
      <c r="C14" s="20">
        <f t="shared" si="0"/>
        <v>2.3199999999999998E-2</v>
      </c>
      <c r="D14" s="19">
        <f t="shared" si="0"/>
        <v>9.5700000000000004E-3</v>
      </c>
      <c r="E14" s="19">
        <f t="shared" si="0"/>
        <v>1.0149999999999999E-2</v>
      </c>
      <c r="F14" s="19">
        <f t="shared" si="0"/>
        <v>2.8999999999999998E-2</v>
      </c>
      <c r="G14" s="18">
        <v>5.0000000000000001E-3</v>
      </c>
    </row>
    <row r="15" spans="1:7" ht="15" customHeight="1">
      <c r="A15" s="10">
        <v>2021</v>
      </c>
      <c r="B15" s="11">
        <v>2.8999999999999998E-2</v>
      </c>
      <c r="C15" s="12">
        <f t="shared" si="0"/>
        <v>2.3199999999999998E-2</v>
      </c>
      <c r="D15" s="13">
        <f t="shared" si="0"/>
        <v>9.5700000000000004E-3</v>
      </c>
      <c r="E15" s="13">
        <f t="shared" si="0"/>
        <v>1.0149999999999999E-2</v>
      </c>
      <c r="F15" s="13">
        <f t="shared" si="0"/>
        <v>2.8999999999999998E-2</v>
      </c>
      <c r="G15" s="11">
        <v>5.0000000000000001E-3</v>
      </c>
    </row>
    <row r="16" spans="1:7" ht="15" customHeight="1">
      <c r="A16" s="17">
        <v>2022</v>
      </c>
      <c r="B16" s="18">
        <v>2.7999999999999997E-2</v>
      </c>
      <c r="C16" s="20">
        <f t="shared" si="0"/>
        <v>2.24E-2</v>
      </c>
      <c r="D16" s="19">
        <f t="shared" si="0"/>
        <v>9.2399999999999999E-3</v>
      </c>
      <c r="E16" s="19">
        <f t="shared" si="0"/>
        <v>9.7999999999999979E-3</v>
      </c>
      <c r="F16" s="19">
        <f t="shared" si="0"/>
        <v>2.7999999999999997E-2</v>
      </c>
      <c r="G16" s="18">
        <v>5.0000000000000001E-3</v>
      </c>
    </row>
    <row r="17" spans="1:7" ht="15" customHeight="1">
      <c r="A17" s="10">
        <v>2023</v>
      </c>
      <c r="B17" s="11">
        <v>2.7000000000000003E-2</v>
      </c>
      <c r="C17" s="12">
        <f t="shared" si="0"/>
        <v>2.1600000000000005E-2</v>
      </c>
      <c r="D17" s="13">
        <f t="shared" si="0"/>
        <v>8.9100000000000013E-3</v>
      </c>
      <c r="E17" s="13">
        <f t="shared" si="0"/>
        <v>9.4500000000000001E-3</v>
      </c>
      <c r="F17" s="13">
        <f t="shared" si="0"/>
        <v>2.7000000000000003E-2</v>
      </c>
      <c r="G17" s="11">
        <v>5.0000000000000001E-3</v>
      </c>
    </row>
    <row r="18" spans="1:7" ht="15" customHeight="1">
      <c r="A18" s="17">
        <v>2024</v>
      </c>
      <c r="B18" s="18">
        <v>2.6000000000000002E-2</v>
      </c>
      <c r="C18" s="20">
        <f t="shared" si="0"/>
        <v>2.0800000000000003E-2</v>
      </c>
      <c r="D18" s="19">
        <f t="shared" si="0"/>
        <v>8.5800000000000008E-3</v>
      </c>
      <c r="E18" s="19">
        <f t="shared" si="0"/>
        <v>9.1000000000000004E-3</v>
      </c>
      <c r="F18" s="19">
        <f t="shared" si="0"/>
        <v>2.6000000000000002E-2</v>
      </c>
      <c r="G18" s="18">
        <v>5.0000000000000001E-3</v>
      </c>
    </row>
    <row r="19" spans="1:7" ht="15" customHeight="1">
      <c r="A19" s="10">
        <v>2025</v>
      </c>
      <c r="B19" s="11">
        <v>2.6000000000000002E-2</v>
      </c>
      <c r="C19" s="12">
        <f t="shared" si="0"/>
        <v>2.0800000000000003E-2</v>
      </c>
      <c r="D19" s="13">
        <f t="shared" si="0"/>
        <v>8.5800000000000008E-3</v>
      </c>
      <c r="E19" s="13">
        <f t="shared" si="0"/>
        <v>9.1000000000000004E-3</v>
      </c>
      <c r="F19" s="13">
        <f t="shared" si="0"/>
        <v>2.6000000000000002E-2</v>
      </c>
      <c r="G19" s="11">
        <v>5.0000000000000001E-3</v>
      </c>
    </row>
    <row r="20" spans="1:7" ht="15" customHeight="1">
      <c r="A20" s="17">
        <v>2026</v>
      </c>
      <c r="B20" s="18">
        <v>2.6000000000000002E-2</v>
      </c>
      <c r="C20" s="20">
        <f t="shared" si="0"/>
        <v>2.0800000000000003E-2</v>
      </c>
      <c r="D20" s="19">
        <f t="shared" si="0"/>
        <v>8.5800000000000008E-3</v>
      </c>
      <c r="E20" s="19">
        <f t="shared" si="0"/>
        <v>9.1000000000000004E-3</v>
      </c>
      <c r="F20" s="19">
        <f t="shared" si="0"/>
        <v>2.6000000000000002E-2</v>
      </c>
      <c r="G20" s="18">
        <v>5.0000000000000001E-3</v>
      </c>
    </row>
    <row r="21" spans="1:7" ht="15" customHeight="1">
      <c r="A21" s="10">
        <v>2027</v>
      </c>
      <c r="B21" s="11">
        <v>2.6000000000000002E-2</v>
      </c>
      <c r="C21" s="12">
        <f t="shared" si="0"/>
        <v>2.0800000000000003E-2</v>
      </c>
      <c r="D21" s="13">
        <f t="shared" si="0"/>
        <v>8.5800000000000008E-3</v>
      </c>
      <c r="E21" s="13">
        <f t="shared" si="0"/>
        <v>9.1000000000000004E-3</v>
      </c>
      <c r="F21" s="13">
        <f t="shared" si="0"/>
        <v>2.6000000000000002E-2</v>
      </c>
      <c r="G21" s="11">
        <v>5.0000000000000001E-3</v>
      </c>
    </row>
    <row r="22" spans="1:7" ht="15" customHeight="1">
      <c r="A22" s="17">
        <v>2028</v>
      </c>
      <c r="B22" s="18">
        <v>2.5000000000000001E-2</v>
      </c>
      <c r="C22" s="20">
        <f t="shared" si="0"/>
        <v>2.0000000000000004E-2</v>
      </c>
      <c r="D22" s="19">
        <f t="shared" si="0"/>
        <v>8.2500000000000004E-3</v>
      </c>
      <c r="E22" s="19">
        <f t="shared" si="0"/>
        <v>8.7499999999999991E-3</v>
      </c>
      <c r="F22" s="19">
        <f t="shared" si="0"/>
        <v>2.5000000000000001E-2</v>
      </c>
      <c r="G22" s="18">
        <v>5.0000000000000001E-3</v>
      </c>
    </row>
    <row r="23" spans="1:7" ht="15" customHeight="1">
      <c r="A23" s="10">
        <v>2029</v>
      </c>
      <c r="B23" s="11">
        <v>2.5000000000000001E-2</v>
      </c>
      <c r="C23" s="12">
        <f t="shared" si="0"/>
        <v>2.0000000000000004E-2</v>
      </c>
      <c r="D23" s="13">
        <f t="shared" si="0"/>
        <v>8.2500000000000004E-3</v>
      </c>
      <c r="E23" s="13">
        <f t="shared" si="0"/>
        <v>8.7499999999999991E-3</v>
      </c>
      <c r="F23" s="13">
        <f t="shared" si="0"/>
        <v>2.5000000000000001E-2</v>
      </c>
      <c r="G23" s="11">
        <v>5.0000000000000001E-3</v>
      </c>
    </row>
    <row r="24" spans="1:7" ht="15" customHeight="1">
      <c r="A24" s="17">
        <v>2030</v>
      </c>
      <c r="B24" s="18">
        <v>2.5000000000000001E-2</v>
      </c>
      <c r="C24" s="20">
        <f t="shared" si="0"/>
        <v>2.0000000000000004E-2</v>
      </c>
      <c r="D24" s="19">
        <f t="shared" si="0"/>
        <v>8.2500000000000004E-3</v>
      </c>
      <c r="E24" s="19">
        <f t="shared" si="0"/>
        <v>8.7499999999999991E-3</v>
      </c>
      <c r="F24" s="19">
        <f t="shared" si="0"/>
        <v>2.5000000000000001E-2</v>
      </c>
      <c r="G24" s="18">
        <v>5.0000000000000001E-3</v>
      </c>
    </row>
    <row r="25" spans="1:7" ht="15" customHeight="1">
      <c r="A25" s="10">
        <v>2031</v>
      </c>
      <c r="B25" s="11">
        <v>2.4E-2</v>
      </c>
      <c r="C25" s="12">
        <f t="shared" si="0"/>
        <v>1.9200000000000002E-2</v>
      </c>
      <c r="D25" s="13">
        <f t="shared" si="0"/>
        <v>7.92E-3</v>
      </c>
      <c r="E25" s="13">
        <f t="shared" si="0"/>
        <v>8.3999999999999995E-3</v>
      </c>
      <c r="F25" s="13">
        <f t="shared" si="0"/>
        <v>2.4E-2</v>
      </c>
      <c r="G25" s="11">
        <v>5.0000000000000001E-3</v>
      </c>
    </row>
    <row r="26" spans="1:7" ht="15" customHeight="1">
      <c r="A26" s="17">
        <v>2032</v>
      </c>
      <c r="B26" s="18">
        <v>2.4E-2</v>
      </c>
      <c r="C26" s="20">
        <f t="shared" si="0"/>
        <v>1.9200000000000002E-2</v>
      </c>
      <c r="D26" s="19">
        <f t="shared" si="0"/>
        <v>7.92E-3</v>
      </c>
      <c r="E26" s="19">
        <f t="shared" si="0"/>
        <v>8.3999999999999995E-3</v>
      </c>
      <c r="F26" s="19">
        <f t="shared" si="0"/>
        <v>2.4E-2</v>
      </c>
      <c r="G26" s="18">
        <v>5.0000000000000001E-3</v>
      </c>
    </row>
    <row r="27" spans="1:7" ht="15" customHeight="1">
      <c r="A27" s="10">
        <v>2033</v>
      </c>
      <c r="B27" s="11">
        <v>2.4E-2</v>
      </c>
      <c r="C27" s="12">
        <f t="shared" si="0"/>
        <v>1.9200000000000002E-2</v>
      </c>
      <c r="D27" s="13">
        <f t="shared" si="0"/>
        <v>7.92E-3</v>
      </c>
      <c r="E27" s="13">
        <f t="shared" si="0"/>
        <v>8.3999999999999995E-3</v>
      </c>
      <c r="F27" s="13">
        <f t="shared" si="0"/>
        <v>2.4E-2</v>
      </c>
      <c r="G27" s="11">
        <v>5.0000000000000001E-3</v>
      </c>
    </row>
    <row r="28" spans="1:7" ht="15" customHeight="1">
      <c r="A28" s="17">
        <v>2034</v>
      </c>
      <c r="B28" s="18">
        <v>2.3E-2</v>
      </c>
      <c r="C28" s="20">
        <f t="shared" si="0"/>
        <v>1.84E-2</v>
      </c>
      <c r="D28" s="19">
        <f t="shared" si="0"/>
        <v>7.5900000000000004E-3</v>
      </c>
      <c r="E28" s="19">
        <f t="shared" si="0"/>
        <v>8.0499999999999999E-3</v>
      </c>
      <c r="F28" s="19">
        <f t="shared" si="0"/>
        <v>2.3E-2</v>
      </c>
      <c r="G28" s="18">
        <v>5.0000000000000001E-3</v>
      </c>
    </row>
    <row r="29" spans="1:7" ht="15" customHeight="1">
      <c r="A29" s="10">
        <v>2035</v>
      </c>
      <c r="B29" s="11">
        <v>2.3E-2</v>
      </c>
      <c r="C29" s="12">
        <f t="shared" si="0"/>
        <v>1.84E-2</v>
      </c>
      <c r="D29" s="13">
        <f t="shared" si="0"/>
        <v>7.5900000000000004E-3</v>
      </c>
      <c r="E29" s="13">
        <f t="shared" si="0"/>
        <v>8.0499999999999999E-3</v>
      </c>
      <c r="F29" s="13">
        <f t="shared" si="0"/>
        <v>2.3E-2</v>
      </c>
      <c r="G29" s="11">
        <v>5.0000000000000001E-3</v>
      </c>
    </row>
    <row r="30" spans="1:7" ht="15" customHeight="1" thickBot="1">
      <c r="A30" s="33">
        <v>2036</v>
      </c>
      <c r="B30" s="21">
        <v>2.2000000000000002E-2</v>
      </c>
      <c r="C30" s="22">
        <f t="shared" si="0"/>
        <v>1.7600000000000001E-2</v>
      </c>
      <c r="D30" s="23">
        <f t="shared" si="0"/>
        <v>7.2600000000000008E-3</v>
      </c>
      <c r="E30" s="23">
        <f t="shared" si="0"/>
        <v>7.7000000000000002E-3</v>
      </c>
      <c r="F30" s="23">
        <f t="shared" si="0"/>
        <v>2.2000000000000002E-2</v>
      </c>
      <c r="G30" s="21">
        <v>5.0000000000000001E-3</v>
      </c>
    </row>
    <row r="31" spans="1:7" ht="15" customHeight="1" thickBot="1"/>
    <row r="32" spans="1:7" ht="15" customHeight="1">
      <c r="A32" s="67" t="s">
        <v>5</v>
      </c>
      <c r="B32" s="68"/>
      <c r="C32" s="71" t="s">
        <v>4</v>
      </c>
      <c r="D32" s="73" t="s">
        <v>19</v>
      </c>
      <c r="E32" s="73" t="s">
        <v>7</v>
      </c>
      <c r="F32" s="73" t="s">
        <v>8</v>
      </c>
      <c r="G32" s="65" t="s">
        <v>9</v>
      </c>
    </row>
    <row r="33" spans="1:7" ht="15" customHeight="1">
      <c r="A33" s="69"/>
      <c r="B33" s="70"/>
      <c r="C33" s="72"/>
      <c r="D33" s="74"/>
      <c r="E33" s="74"/>
      <c r="F33" s="74"/>
      <c r="G33" s="66"/>
    </row>
    <row r="34" spans="1:7" ht="15" customHeight="1" thickBot="1">
      <c r="A34" s="87" t="s">
        <v>6</v>
      </c>
      <c r="B34" s="88"/>
      <c r="C34" s="34" t="s">
        <v>0</v>
      </c>
      <c r="D34" s="2" t="s">
        <v>15</v>
      </c>
      <c r="E34" s="2" t="s">
        <v>1</v>
      </c>
      <c r="F34" s="2" t="s">
        <v>2</v>
      </c>
      <c r="G34" s="4" t="s">
        <v>3</v>
      </c>
    </row>
    <row r="35" spans="1:7" ht="15" customHeight="1" thickBot="1">
      <c r="A35" s="99" t="s">
        <v>14</v>
      </c>
      <c r="B35" s="100"/>
      <c r="C35" s="85" t="s">
        <v>16</v>
      </c>
      <c r="D35" s="85"/>
      <c r="E35" s="85"/>
      <c r="F35" s="85"/>
      <c r="G35" s="86"/>
    </row>
    <row r="36" spans="1:7" ht="15" customHeight="1">
      <c r="A36" s="83">
        <v>2016</v>
      </c>
      <c r="B36" s="84"/>
      <c r="C36" s="28">
        <v>1</v>
      </c>
      <c r="D36" s="27">
        <v>1</v>
      </c>
      <c r="E36" s="27">
        <v>1</v>
      </c>
      <c r="F36" s="27">
        <v>1</v>
      </c>
      <c r="G36" s="25">
        <v>1</v>
      </c>
    </row>
    <row r="37" spans="1:7" ht="15" customHeight="1">
      <c r="A37" s="81">
        <v>2017</v>
      </c>
      <c r="B37" s="82"/>
      <c r="C37" s="29">
        <f>1+C11</f>
        <v>1.0264</v>
      </c>
      <c r="D37" s="13">
        <f>1+D11</f>
        <v>1.0108900000000001</v>
      </c>
      <c r="E37" s="13">
        <f>1+E11</f>
        <v>1.0115499999999999</v>
      </c>
      <c r="F37" s="13">
        <f>1+F11</f>
        <v>1.0329999999999999</v>
      </c>
      <c r="G37" s="11">
        <f>1+G11</f>
        <v>1.0049999999999999</v>
      </c>
    </row>
    <row r="38" spans="1:7" ht="15" customHeight="1">
      <c r="A38" s="75">
        <v>2018</v>
      </c>
      <c r="B38" s="76"/>
      <c r="C38" s="30">
        <f t="shared" ref="C38:C56" si="1">C37*(1+C12)</f>
        <v>1.05267584</v>
      </c>
      <c r="D38" s="19">
        <f t="shared" ref="D38:D56" si="2">D37*(1+D12)</f>
        <v>1.0215649983999999</v>
      </c>
      <c r="E38" s="19">
        <f t="shared" ref="E38:E56" si="3">E37*(1+E12)</f>
        <v>1.0228793600000001</v>
      </c>
      <c r="F38" s="19">
        <f t="shared" ref="F38:F56" si="4">F37*(1+F12)</f>
        <v>1.0660559999999999</v>
      </c>
      <c r="G38" s="18">
        <f t="shared" ref="G38:G56" si="5">G37*(1+G12)</f>
        <v>1.0100249999999997</v>
      </c>
    </row>
    <row r="39" spans="1:7" ht="15" customHeight="1">
      <c r="A39" s="77">
        <v>2019</v>
      </c>
      <c r="B39" s="78"/>
      <c r="C39" s="31">
        <f t="shared" si="1"/>
        <v>1.07794006016</v>
      </c>
      <c r="D39" s="13">
        <f t="shared" si="2"/>
        <v>1.0316784918841599</v>
      </c>
      <c r="E39" s="13">
        <f t="shared" si="3"/>
        <v>1.0336195932800001</v>
      </c>
      <c r="F39" s="13">
        <f t="shared" si="4"/>
        <v>1.09803768</v>
      </c>
      <c r="G39" s="11">
        <f t="shared" si="5"/>
        <v>1.0150751249999996</v>
      </c>
    </row>
    <row r="40" spans="1:7" ht="15" customHeight="1">
      <c r="A40" s="75">
        <v>2020</v>
      </c>
      <c r="B40" s="76"/>
      <c r="C40" s="30">
        <f t="shared" si="1"/>
        <v>1.102948269555712</v>
      </c>
      <c r="D40" s="19">
        <f t="shared" si="2"/>
        <v>1.0415516550514914</v>
      </c>
      <c r="E40" s="19">
        <f t="shared" si="3"/>
        <v>1.0441108321517922</v>
      </c>
      <c r="F40" s="19">
        <f t="shared" si="4"/>
        <v>1.12988077272</v>
      </c>
      <c r="G40" s="18">
        <f t="shared" si="5"/>
        <v>1.0201505006249996</v>
      </c>
    </row>
    <row r="41" spans="1:7" ht="15" customHeight="1">
      <c r="A41" s="77">
        <v>2021</v>
      </c>
      <c r="B41" s="78"/>
      <c r="C41" s="31">
        <f t="shared" si="1"/>
        <v>1.1285366694094046</v>
      </c>
      <c r="D41" s="13">
        <f t="shared" si="2"/>
        <v>1.0515193043903341</v>
      </c>
      <c r="E41" s="13">
        <f t="shared" si="3"/>
        <v>1.0547085570981329</v>
      </c>
      <c r="F41" s="13">
        <f t="shared" si="4"/>
        <v>1.1626473151288799</v>
      </c>
      <c r="G41" s="11">
        <f t="shared" si="5"/>
        <v>1.0252512531281244</v>
      </c>
    </row>
    <row r="42" spans="1:7" ht="15" customHeight="1">
      <c r="A42" s="75">
        <v>2022</v>
      </c>
      <c r="B42" s="76"/>
      <c r="C42" s="30">
        <f t="shared" si="1"/>
        <v>1.1538158908041751</v>
      </c>
      <c r="D42" s="19">
        <f t="shared" si="2"/>
        <v>1.0612353427629007</v>
      </c>
      <c r="E42" s="19">
        <f t="shared" si="3"/>
        <v>1.0650447009576947</v>
      </c>
      <c r="F42" s="19">
        <f t="shared" si="4"/>
        <v>1.1952014399524886</v>
      </c>
      <c r="G42" s="18">
        <f t="shared" si="5"/>
        <v>1.0303775093937648</v>
      </c>
    </row>
    <row r="43" spans="1:7" ht="15" customHeight="1">
      <c r="A43" s="77">
        <v>2023</v>
      </c>
      <c r="B43" s="78"/>
      <c r="C43" s="31">
        <f t="shared" si="1"/>
        <v>1.1787383140455454</v>
      </c>
      <c r="D43" s="13">
        <f t="shared" si="2"/>
        <v>1.0706909496669181</v>
      </c>
      <c r="E43" s="13">
        <f t="shared" si="3"/>
        <v>1.0751093733817447</v>
      </c>
      <c r="F43" s="13">
        <f t="shared" si="4"/>
        <v>1.2274718788312058</v>
      </c>
      <c r="G43" s="11">
        <f t="shared" si="5"/>
        <v>1.0355293969407335</v>
      </c>
    </row>
    <row r="44" spans="1:7" ht="15" customHeight="1">
      <c r="A44" s="75">
        <v>2024</v>
      </c>
      <c r="B44" s="76"/>
      <c r="C44" s="30">
        <f t="shared" si="1"/>
        <v>1.2032560709776927</v>
      </c>
      <c r="D44" s="19">
        <f t="shared" si="2"/>
        <v>1.0798774780150604</v>
      </c>
      <c r="E44" s="19">
        <f t="shared" si="3"/>
        <v>1.0848928686795187</v>
      </c>
      <c r="F44" s="19">
        <f t="shared" si="4"/>
        <v>1.2593861476808172</v>
      </c>
      <c r="G44" s="18">
        <f t="shared" si="5"/>
        <v>1.0407070439254371</v>
      </c>
    </row>
    <row r="45" spans="1:7" ht="15" customHeight="1">
      <c r="A45" s="77">
        <v>2025</v>
      </c>
      <c r="B45" s="78"/>
      <c r="C45" s="31">
        <f t="shared" si="1"/>
        <v>1.2282837972540286</v>
      </c>
      <c r="D45" s="13">
        <f t="shared" si="2"/>
        <v>1.0891428267764296</v>
      </c>
      <c r="E45" s="13">
        <f t="shared" si="3"/>
        <v>1.0947653937845025</v>
      </c>
      <c r="F45" s="13">
        <f t="shared" si="4"/>
        <v>1.2921301875205184</v>
      </c>
      <c r="G45" s="11">
        <f t="shared" si="5"/>
        <v>1.0459105791450642</v>
      </c>
    </row>
    <row r="46" spans="1:7" ht="15" customHeight="1">
      <c r="A46" s="75">
        <v>2026</v>
      </c>
      <c r="B46" s="76"/>
      <c r="C46" s="30">
        <f t="shared" si="1"/>
        <v>1.2538321002369124</v>
      </c>
      <c r="D46" s="19">
        <f t="shared" si="2"/>
        <v>1.0984876722301713</v>
      </c>
      <c r="E46" s="19">
        <f t="shared" si="3"/>
        <v>1.1047277588679416</v>
      </c>
      <c r="F46" s="19">
        <f t="shared" si="4"/>
        <v>1.3257255723960519</v>
      </c>
      <c r="G46" s="18">
        <f t="shared" si="5"/>
        <v>1.0511401320407894</v>
      </c>
    </row>
    <row r="47" spans="1:7" ht="15" customHeight="1">
      <c r="A47" s="77">
        <v>2027</v>
      </c>
      <c r="B47" s="78"/>
      <c r="C47" s="31">
        <f t="shared" si="1"/>
        <v>1.2799118079218401</v>
      </c>
      <c r="D47" s="13">
        <f t="shared" si="2"/>
        <v>1.1079126964579062</v>
      </c>
      <c r="E47" s="13">
        <f t="shared" si="3"/>
        <v>1.1147807814736399</v>
      </c>
      <c r="F47" s="13">
        <f t="shared" si="4"/>
        <v>1.3601944372783492</v>
      </c>
      <c r="G47" s="11">
        <f t="shared" si="5"/>
        <v>1.0563958327009932</v>
      </c>
    </row>
    <row r="48" spans="1:7" ht="15" customHeight="1">
      <c r="A48" s="75">
        <v>2028</v>
      </c>
      <c r="B48" s="76"/>
      <c r="C48" s="30">
        <f t="shared" si="1"/>
        <v>1.3055100440802769</v>
      </c>
      <c r="D48" s="19">
        <f t="shared" si="2"/>
        <v>1.117052976203684</v>
      </c>
      <c r="E48" s="19">
        <f t="shared" si="3"/>
        <v>1.1245351133115342</v>
      </c>
      <c r="F48" s="19">
        <f t="shared" si="4"/>
        <v>1.3941992982103077</v>
      </c>
      <c r="G48" s="18">
        <f t="shared" si="5"/>
        <v>1.0616778118644981</v>
      </c>
    </row>
    <row r="49" spans="1:7" ht="15" customHeight="1">
      <c r="A49" s="77">
        <v>2029</v>
      </c>
      <c r="B49" s="78"/>
      <c r="C49" s="31">
        <f t="shared" si="1"/>
        <v>1.3316202449618826</v>
      </c>
      <c r="D49" s="13">
        <f t="shared" si="2"/>
        <v>1.1262686632573646</v>
      </c>
      <c r="E49" s="13">
        <f t="shared" si="3"/>
        <v>1.1343747955530101</v>
      </c>
      <c r="F49" s="13">
        <f t="shared" si="4"/>
        <v>1.4290542806655653</v>
      </c>
      <c r="G49" s="11">
        <f t="shared" si="5"/>
        <v>1.0669862009238205</v>
      </c>
    </row>
    <row r="50" spans="1:7" ht="15" customHeight="1">
      <c r="A50" s="75">
        <v>2030</v>
      </c>
      <c r="B50" s="76"/>
      <c r="C50" s="30">
        <f t="shared" si="1"/>
        <v>1.3582526498611203</v>
      </c>
      <c r="D50" s="19">
        <f t="shared" si="2"/>
        <v>1.135560379729238</v>
      </c>
      <c r="E50" s="19">
        <f t="shared" si="3"/>
        <v>1.1443005750140991</v>
      </c>
      <c r="F50" s="19">
        <f t="shared" si="4"/>
        <v>1.4647806376822043</v>
      </c>
      <c r="G50" s="18">
        <f t="shared" si="5"/>
        <v>1.0723211319284394</v>
      </c>
    </row>
    <row r="51" spans="1:7" ht="15" customHeight="1">
      <c r="A51" s="77">
        <v>2031</v>
      </c>
      <c r="B51" s="78"/>
      <c r="C51" s="31">
        <f t="shared" si="1"/>
        <v>1.384331100738454</v>
      </c>
      <c r="D51" s="13">
        <f t="shared" si="2"/>
        <v>1.1445540179366935</v>
      </c>
      <c r="E51" s="13">
        <f t="shared" si="3"/>
        <v>1.1539126998442175</v>
      </c>
      <c r="F51" s="13">
        <f t="shared" si="4"/>
        <v>1.4999353729865772</v>
      </c>
      <c r="G51" s="11">
        <f t="shared" si="5"/>
        <v>1.0776827375880815</v>
      </c>
    </row>
    <row r="52" spans="1:7" ht="15" customHeight="1">
      <c r="A52" s="75">
        <v>2032</v>
      </c>
      <c r="B52" s="76"/>
      <c r="C52" s="30">
        <f t="shared" si="1"/>
        <v>1.4109102578726325</v>
      </c>
      <c r="D52" s="19">
        <f t="shared" si="2"/>
        <v>1.1536188857587522</v>
      </c>
      <c r="E52" s="19">
        <f t="shared" si="3"/>
        <v>1.1636055665229088</v>
      </c>
      <c r="F52" s="19">
        <f t="shared" si="4"/>
        <v>1.535933821938255</v>
      </c>
      <c r="G52" s="18">
        <f t="shared" si="5"/>
        <v>1.0830711512760218</v>
      </c>
    </row>
    <row r="53" spans="1:7" ht="15" customHeight="1">
      <c r="A53" s="77">
        <v>2033</v>
      </c>
      <c r="B53" s="78"/>
      <c r="C53" s="31">
        <f t="shared" si="1"/>
        <v>1.4379997348237872</v>
      </c>
      <c r="D53" s="13">
        <f t="shared" si="2"/>
        <v>1.1627555473339615</v>
      </c>
      <c r="E53" s="13">
        <f t="shared" si="3"/>
        <v>1.1733798532817012</v>
      </c>
      <c r="F53" s="13">
        <f t="shared" si="4"/>
        <v>1.5727962336647732</v>
      </c>
      <c r="G53" s="11">
        <f t="shared" si="5"/>
        <v>1.0884865070324019</v>
      </c>
    </row>
    <row r="54" spans="1:7" ht="15" customHeight="1">
      <c r="A54" s="75">
        <v>2034</v>
      </c>
      <c r="B54" s="76"/>
      <c r="C54" s="30">
        <f t="shared" si="1"/>
        <v>1.4644589299445447</v>
      </c>
      <c r="D54" s="19">
        <f t="shared" si="2"/>
        <v>1.1715808619382262</v>
      </c>
      <c r="E54" s="19">
        <f t="shared" si="3"/>
        <v>1.1828255611006189</v>
      </c>
      <c r="F54" s="19">
        <f t="shared" si="4"/>
        <v>1.6089705470390627</v>
      </c>
      <c r="G54" s="18">
        <f t="shared" si="5"/>
        <v>1.0939289395675638</v>
      </c>
    </row>
    <row r="55" spans="1:7" ht="15" customHeight="1">
      <c r="A55" s="77">
        <v>2035</v>
      </c>
      <c r="B55" s="78"/>
      <c r="C55" s="31">
        <f t="shared" si="1"/>
        <v>1.4914049742555244</v>
      </c>
      <c r="D55" s="13">
        <f t="shared" si="2"/>
        <v>1.1804731606803374</v>
      </c>
      <c r="E55" s="13">
        <f t="shared" si="3"/>
        <v>1.1923473068674788</v>
      </c>
      <c r="F55" s="13">
        <f t="shared" si="4"/>
        <v>1.6459768696209611</v>
      </c>
      <c r="G55" s="11">
        <f t="shared" si="5"/>
        <v>1.0993985842654015</v>
      </c>
    </row>
    <row r="56" spans="1:7" ht="15" customHeight="1" thickBot="1">
      <c r="A56" s="79">
        <v>2036</v>
      </c>
      <c r="B56" s="80"/>
      <c r="C56" s="32">
        <f t="shared" si="1"/>
        <v>1.5176537018024217</v>
      </c>
      <c r="D56" s="23">
        <f t="shared" si="2"/>
        <v>1.1890433958268767</v>
      </c>
      <c r="E56" s="23">
        <f t="shared" si="3"/>
        <v>1.2015283811303585</v>
      </c>
      <c r="F56" s="23">
        <f t="shared" si="4"/>
        <v>1.6821883607526222</v>
      </c>
      <c r="G56" s="21">
        <f t="shared" si="5"/>
        <v>1.1048955771867284</v>
      </c>
    </row>
  </sheetData>
  <mergeCells count="40">
    <mergeCell ref="A36:B36"/>
    <mergeCell ref="A32:B33"/>
    <mergeCell ref="C32:C33"/>
    <mergeCell ref="C35:G35"/>
    <mergeCell ref="A6:B6"/>
    <mergeCell ref="A34:B34"/>
    <mergeCell ref="A8:A9"/>
    <mergeCell ref="B8:B9"/>
    <mergeCell ref="C8:G9"/>
    <mergeCell ref="A35:B35"/>
    <mergeCell ref="D32:D33"/>
    <mergeCell ref="E32:E33"/>
    <mergeCell ref="F32:F33"/>
    <mergeCell ref="G32:G33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G4:G5"/>
    <mergeCell ref="A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8"/>
  <sheetViews>
    <sheetView tabSelected="1" topLeftCell="A22" workbookViewId="0">
      <selection activeCell="M58" sqref="M58"/>
    </sheetView>
  </sheetViews>
  <sheetFormatPr defaultColWidth="10.7109375" defaultRowHeight="15.95" customHeight="1"/>
  <cols>
    <col min="4" max="32" width="6.7109375" customWidth="1"/>
  </cols>
  <sheetData>
    <row r="1" spans="1:37" ht="15.95" customHeight="1" thickBot="1">
      <c r="A1" s="151" t="s">
        <v>32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3"/>
    </row>
    <row r="2" spans="1:37" ht="15.95" customHeight="1" thickBot="1">
      <c r="A2" s="151" t="s">
        <v>59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3"/>
    </row>
    <row r="3" spans="1:37" ht="15.95" customHeight="1" thickBot="1">
      <c r="A3" s="136" t="s">
        <v>17</v>
      </c>
      <c r="B3" s="126" t="s">
        <v>22</v>
      </c>
      <c r="C3" s="127"/>
      <c r="D3" s="115" t="s">
        <v>35</v>
      </c>
      <c r="E3" s="116"/>
      <c r="F3" s="116"/>
      <c r="G3" s="116"/>
      <c r="H3" s="116"/>
      <c r="I3" s="116"/>
      <c r="J3" s="116"/>
      <c r="K3" s="116"/>
      <c r="L3" s="116"/>
      <c r="M3" s="117"/>
      <c r="N3" s="115" t="s">
        <v>50</v>
      </c>
      <c r="O3" s="116"/>
      <c r="P3" s="116"/>
      <c r="Q3" s="116"/>
      <c r="R3" s="116"/>
      <c r="S3" s="116"/>
      <c r="T3" s="116"/>
      <c r="U3" s="116"/>
      <c r="V3" s="117"/>
      <c r="W3" s="115" t="s">
        <v>36</v>
      </c>
      <c r="X3" s="116"/>
      <c r="Y3" s="116"/>
      <c r="Z3" s="116"/>
      <c r="AA3" s="116"/>
      <c r="AB3" s="116"/>
      <c r="AC3" s="116"/>
      <c r="AD3" s="116"/>
      <c r="AE3" s="116"/>
      <c r="AF3" s="117"/>
      <c r="AG3" s="115" t="s">
        <v>55</v>
      </c>
      <c r="AH3" s="116"/>
      <c r="AI3" s="117"/>
    </row>
    <row r="4" spans="1:37" s="1" customFormat="1" ht="15.95" customHeight="1">
      <c r="A4" s="137"/>
      <c r="B4" s="128"/>
      <c r="C4" s="129"/>
      <c r="D4" s="132" t="s">
        <v>14</v>
      </c>
      <c r="E4" s="40" t="s">
        <v>0</v>
      </c>
      <c r="F4" s="15" t="s">
        <v>47</v>
      </c>
      <c r="G4" s="15" t="s">
        <v>15</v>
      </c>
      <c r="H4" s="15" t="s">
        <v>1</v>
      </c>
      <c r="I4" s="15" t="s">
        <v>2</v>
      </c>
      <c r="J4" s="15" t="s">
        <v>3</v>
      </c>
      <c r="K4" s="36" t="s">
        <v>20</v>
      </c>
      <c r="L4" s="61" t="s">
        <v>56</v>
      </c>
      <c r="M4" s="37" t="s">
        <v>20</v>
      </c>
      <c r="N4" s="132" t="s">
        <v>14</v>
      </c>
      <c r="O4" s="40" t="s">
        <v>0</v>
      </c>
      <c r="P4" s="15" t="s">
        <v>47</v>
      </c>
      <c r="Q4" s="15" t="s">
        <v>15</v>
      </c>
      <c r="R4" s="15" t="s">
        <v>1</v>
      </c>
      <c r="S4" s="15" t="s">
        <v>2</v>
      </c>
      <c r="T4" s="15" t="s">
        <v>3</v>
      </c>
      <c r="U4" s="36" t="s">
        <v>20</v>
      </c>
      <c r="V4" s="37" t="s">
        <v>20</v>
      </c>
      <c r="W4" s="134" t="s">
        <v>45</v>
      </c>
      <c r="X4" s="113" t="s">
        <v>14</v>
      </c>
      <c r="Y4" s="40" t="s">
        <v>0</v>
      </c>
      <c r="Z4" s="15" t="s">
        <v>47</v>
      </c>
      <c r="AA4" s="15" t="s">
        <v>15</v>
      </c>
      <c r="AB4" s="15" t="s">
        <v>1</v>
      </c>
      <c r="AC4" s="15" t="s">
        <v>2</v>
      </c>
      <c r="AD4" s="15" t="s">
        <v>3</v>
      </c>
      <c r="AE4" s="36" t="s">
        <v>20</v>
      </c>
      <c r="AF4" s="37" t="s">
        <v>20</v>
      </c>
      <c r="AG4" s="113" t="s">
        <v>14</v>
      </c>
      <c r="AH4" s="61" t="s">
        <v>56</v>
      </c>
      <c r="AI4" s="62" t="s">
        <v>57</v>
      </c>
      <c r="AJ4"/>
      <c r="AK4"/>
    </row>
    <row r="5" spans="1:37" s="1" customFormat="1" ht="15.95" customHeight="1" thickBot="1">
      <c r="A5" s="138"/>
      <c r="B5" s="130"/>
      <c r="C5" s="131"/>
      <c r="D5" s="133"/>
      <c r="E5" s="60" t="s">
        <v>33</v>
      </c>
      <c r="F5" s="3" t="s">
        <v>33</v>
      </c>
      <c r="G5" s="3" t="s">
        <v>33</v>
      </c>
      <c r="H5" s="3" t="s">
        <v>33</v>
      </c>
      <c r="I5" s="3" t="s">
        <v>33</v>
      </c>
      <c r="J5" s="3" t="s">
        <v>33</v>
      </c>
      <c r="K5" s="41" t="s">
        <v>33</v>
      </c>
      <c r="L5" s="154" t="s">
        <v>58</v>
      </c>
      <c r="M5" s="42" t="s">
        <v>34</v>
      </c>
      <c r="N5" s="133"/>
      <c r="O5" s="60" t="s">
        <v>33</v>
      </c>
      <c r="P5" s="3" t="s">
        <v>33</v>
      </c>
      <c r="Q5" s="3" t="s">
        <v>33</v>
      </c>
      <c r="R5" s="3" t="s">
        <v>33</v>
      </c>
      <c r="S5" s="3" t="s">
        <v>33</v>
      </c>
      <c r="T5" s="3" t="s">
        <v>33</v>
      </c>
      <c r="U5" s="41" t="s">
        <v>33</v>
      </c>
      <c r="V5" s="42" t="s">
        <v>34</v>
      </c>
      <c r="W5" s="135"/>
      <c r="X5" s="114"/>
      <c r="Y5" s="60" t="s">
        <v>33</v>
      </c>
      <c r="Z5" s="3" t="s">
        <v>33</v>
      </c>
      <c r="AA5" s="3" t="s">
        <v>33</v>
      </c>
      <c r="AB5" s="3" t="s">
        <v>33</v>
      </c>
      <c r="AC5" s="3" t="s">
        <v>33</v>
      </c>
      <c r="AD5" s="3" t="s">
        <v>33</v>
      </c>
      <c r="AE5" s="41" t="s">
        <v>33</v>
      </c>
      <c r="AF5" s="42" t="s">
        <v>34</v>
      </c>
      <c r="AG5" s="118"/>
      <c r="AH5" s="63" t="s">
        <v>58</v>
      </c>
      <c r="AI5" s="64" t="s">
        <v>58</v>
      </c>
      <c r="AJ5"/>
      <c r="AK5"/>
    </row>
    <row r="6" spans="1:37" s="1" customFormat="1" ht="15.95" customHeight="1">
      <c r="A6" s="101" t="s">
        <v>23</v>
      </c>
      <c r="B6" s="104" t="s">
        <v>21</v>
      </c>
      <c r="C6" s="107" t="s">
        <v>24</v>
      </c>
      <c r="D6" s="35" t="s">
        <v>46</v>
      </c>
      <c r="E6" s="52">
        <v>39</v>
      </c>
      <c r="F6" s="51">
        <v>0</v>
      </c>
      <c r="G6" s="51">
        <v>1</v>
      </c>
      <c r="H6" s="51">
        <v>1</v>
      </c>
      <c r="I6" s="51">
        <v>0</v>
      </c>
      <c r="J6" s="51">
        <v>0</v>
      </c>
      <c r="K6" s="46">
        <f>SUM(E6:J6)</f>
        <v>41</v>
      </c>
      <c r="L6" s="155">
        <f>ROUND(SUM(H6:J6)/K6,3)</f>
        <v>2.4E-2</v>
      </c>
      <c r="M6" s="47">
        <f t="shared" ref="M6:M37" si="0">E6*eO+F6*eJ+G6*eD+H6*eC+I6*eCP+J6*eA</f>
        <v>41.7</v>
      </c>
      <c r="N6" s="35" t="s">
        <v>46</v>
      </c>
      <c r="O6" s="52">
        <v>48</v>
      </c>
      <c r="P6" s="51">
        <v>0</v>
      </c>
      <c r="Q6" s="51">
        <v>0</v>
      </c>
      <c r="R6" s="51">
        <v>6</v>
      </c>
      <c r="S6" s="51">
        <v>0</v>
      </c>
      <c r="T6" s="51">
        <v>0</v>
      </c>
      <c r="U6" s="46">
        <f>SUM(O6:T6)</f>
        <v>54</v>
      </c>
      <c r="V6" s="47">
        <f t="shared" ref="V6:V37" si="1">O6*eO+P6*eJ+Q6*eD+R6*eC+S6*eCP+T6*eA</f>
        <v>58.2</v>
      </c>
      <c r="W6" s="110" t="s">
        <v>51</v>
      </c>
      <c r="X6" s="56" t="s">
        <v>46</v>
      </c>
      <c r="Y6" s="52">
        <v>48</v>
      </c>
      <c r="Z6" s="51">
        <v>0</v>
      </c>
      <c r="AA6" s="51">
        <v>0</v>
      </c>
      <c r="AB6" s="51">
        <v>6</v>
      </c>
      <c r="AC6" s="51">
        <v>0</v>
      </c>
      <c r="AD6" s="51">
        <v>0</v>
      </c>
      <c r="AE6" s="46">
        <f>SUM(Y6:AD6)</f>
        <v>54</v>
      </c>
      <c r="AF6" s="47">
        <f t="shared" ref="AF6:AF37" si="2">Y6*eO+Z6*eJ+AA6*eD+AB6*eC+AC6*eCP+AD6*eA</f>
        <v>58.2</v>
      </c>
      <c r="AG6" s="119" t="s">
        <v>46</v>
      </c>
      <c r="AH6" s="121">
        <f>ROUND(SUM(H6:J6,H11:J11,H16:J16)/(K6+K11+K16),3)</f>
        <v>5.1999999999999998E-2</v>
      </c>
      <c r="AI6" s="123">
        <v>0.82</v>
      </c>
      <c r="AJ6"/>
      <c r="AK6"/>
    </row>
    <row r="7" spans="1:37" ht="15.95" customHeight="1">
      <c r="A7" s="102"/>
      <c r="B7" s="105"/>
      <c r="C7" s="108"/>
      <c r="D7" s="10">
        <v>2021</v>
      </c>
      <c r="E7" s="53">
        <f>ROUND(E6*O_2021,0)</f>
        <v>44</v>
      </c>
      <c r="F7" s="43">
        <f>ROUND(F6*O_2021,0)</f>
        <v>0</v>
      </c>
      <c r="G7" s="43">
        <f>ROUND(G6*D_2021,0)</f>
        <v>1</v>
      </c>
      <c r="H7" s="43">
        <f>ROUND(H6*C_2021,0)</f>
        <v>1</v>
      </c>
      <c r="I7" s="43">
        <f>ROUND(I6*CP_2021,0)</f>
        <v>0</v>
      </c>
      <c r="J7" s="43">
        <f>ROUND(J6*A_2021,0)</f>
        <v>0</v>
      </c>
      <c r="K7" s="43">
        <f t="shared" ref="K7:K10" si="3">SUM(E7:J7)</f>
        <v>46</v>
      </c>
      <c r="L7" s="156">
        <f t="shared" ref="L7:L65" si="4">ROUND(SUM(H7:J7)/K7,3)</f>
        <v>2.1999999999999999E-2</v>
      </c>
      <c r="M7" s="48">
        <f t="shared" si="0"/>
        <v>46.7</v>
      </c>
      <c r="N7" s="10">
        <v>2021</v>
      </c>
      <c r="O7" s="53">
        <f>ROUND(O6*O_2021,0)</f>
        <v>54</v>
      </c>
      <c r="P7" s="43">
        <f>ROUND(P6*O_2021,0)</f>
        <v>0</v>
      </c>
      <c r="Q7" s="43">
        <f>ROUND(Q6*D_2021,0)</f>
        <v>0</v>
      </c>
      <c r="R7" s="43">
        <f>ROUND(R6*C_2021,0)</f>
        <v>6</v>
      </c>
      <c r="S7" s="43">
        <f>ROUND(S6*CP_2021,0)</f>
        <v>0</v>
      </c>
      <c r="T7" s="43">
        <f>ROUND(T6*A_2021,0)</f>
        <v>0</v>
      </c>
      <c r="U7" s="43">
        <f t="shared" ref="U7:U10" si="5">SUM(O7:T7)</f>
        <v>60</v>
      </c>
      <c r="V7" s="48">
        <f t="shared" si="1"/>
        <v>64.2</v>
      </c>
      <c r="W7" s="111"/>
      <c r="X7" s="57">
        <v>2021</v>
      </c>
      <c r="Y7" s="53">
        <f>ROUND(Y6*O_2021,0)</f>
        <v>54</v>
      </c>
      <c r="Z7" s="43">
        <f>ROUND(Z6*O_2021,0)</f>
        <v>0</v>
      </c>
      <c r="AA7" s="43">
        <f>ROUND(AA6*D_2021,0)</f>
        <v>0</v>
      </c>
      <c r="AB7" s="43">
        <f>ROUND(AB6*C_2021,0)</f>
        <v>6</v>
      </c>
      <c r="AC7" s="43">
        <f>ROUND(AC6*CP_2021,0)</f>
        <v>0</v>
      </c>
      <c r="AD7" s="43">
        <f>ROUND(AD6*A_2021,0)</f>
        <v>0</v>
      </c>
      <c r="AE7" s="43">
        <f t="shared" ref="AE7:AE10" si="6">SUM(Y7:AD7)</f>
        <v>60</v>
      </c>
      <c r="AF7" s="48">
        <f t="shared" si="2"/>
        <v>64.2</v>
      </c>
      <c r="AG7" s="120"/>
      <c r="AH7" s="122"/>
      <c r="AI7" s="124"/>
    </row>
    <row r="8" spans="1:37" ht="15.95" customHeight="1">
      <c r="A8" s="102"/>
      <c r="B8" s="105"/>
      <c r="C8" s="108"/>
      <c r="D8" s="17">
        <v>2026</v>
      </c>
      <c r="E8" s="54">
        <f>ROUND(E6*O_2026,0)</f>
        <v>49</v>
      </c>
      <c r="F8" s="44">
        <f>ROUND(F6*O_2026,0)</f>
        <v>0</v>
      </c>
      <c r="G8" s="44">
        <f>ROUND(G6*D_2026,0)</f>
        <v>1</v>
      </c>
      <c r="H8" s="44">
        <f>ROUND(H6*C_2026,0)</f>
        <v>1</v>
      </c>
      <c r="I8" s="44">
        <f>ROUND(I6*CP_2026,0)</f>
        <v>0</v>
      </c>
      <c r="J8" s="44">
        <f>ROUND(J6*A_2026,0)</f>
        <v>0</v>
      </c>
      <c r="K8" s="44">
        <f t="shared" si="3"/>
        <v>51</v>
      </c>
      <c r="L8" s="157">
        <f t="shared" si="4"/>
        <v>0.02</v>
      </c>
      <c r="M8" s="49">
        <f t="shared" si="0"/>
        <v>51.7</v>
      </c>
      <c r="N8" s="17">
        <v>2026</v>
      </c>
      <c r="O8" s="54">
        <f>ROUND(O6*O_2026,0)</f>
        <v>60</v>
      </c>
      <c r="P8" s="44">
        <f>ROUND(P6*O_2026,0)</f>
        <v>0</v>
      </c>
      <c r="Q8" s="44">
        <f>ROUND(Q6*D_2026,0)</f>
        <v>0</v>
      </c>
      <c r="R8" s="44">
        <f>ROUND(R6*C_2026,0)</f>
        <v>7</v>
      </c>
      <c r="S8" s="44">
        <f>ROUND(S6*CP_2026,0)</f>
        <v>0</v>
      </c>
      <c r="T8" s="44">
        <f>ROUND(T6*A_2026,0)</f>
        <v>0</v>
      </c>
      <c r="U8" s="44">
        <f t="shared" si="5"/>
        <v>67</v>
      </c>
      <c r="V8" s="49">
        <f t="shared" si="1"/>
        <v>71.900000000000006</v>
      </c>
      <c r="W8" s="111"/>
      <c r="X8" s="58">
        <v>2026</v>
      </c>
      <c r="Y8" s="54">
        <f>ROUND(Y6*O_2026,0)</f>
        <v>60</v>
      </c>
      <c r="Z8" s="44">
        <f>ROUND(Z6*O_2026,0)</f>
        <v>0</v>
      </c>
      <c r="AA8" s="44">
        <f>ROUND(AA6*D_2026,0)</f>
        <v>0</v>
      </c>
      <c r="AB8" s="44">
        <f>ROUND(AB6*C_2026,0)</f>
        <v>7</v>
      </c>
      <c r="AC8" s="44">
        <f>ROUND(AC6*CP_2026,0)</f>
        <v>0</v>
      </c>
      <c r="AD8" s="44">
        <f>ROUND(AD6*A_2026,0)</f>
        <v>0</v>
      </c>
      <c r="AE8" s="44">
        <f t="shared" si="6"/>
        <v>67</v>
      </c>
      <c r="AF8" s="49">
        <f t="shared" si="2"/>
        <v>71.900000000000006</v>
      </c>
      <c r="AG8" s="120"/>
      <c r="AH8" s="122"/>
      <c r="AI8" s="125"/>
    </row>
    <row r="9" spans="1:37" ht="15.95" customHeight="1">
      <c r="A9" s="102"/>
      <c r="B9" s="105"/>
      <c r="C9" s="108"/>
      <c r="D9" s="10">
        <v>2031</v>
      </c>
      <c r="E9" s="53">
        <f>ROUND(E6*O_2031,0)</f>
        <v>54</v>
      </c>
      <c r="F9" s="43">
        <f>ROUND(F6*O_2031,0)</f>
        <v>0</v>
      </c>
      <c r="G9" s="43">
        <f>ROUND(G6*D_2031,0)</f>
        <v>1</v>
      </c>
      <c r="H9" s="43">
        <f>ROUND(H6*C_2031,0)</f>
        <v>1</v>
      </c>
      <c r="I9" s="43">
        <f>ROUND(I6*CP_2031,0)</f>
        <v>0</v>
      </c>
      <c r="J9" s="43">
        <f>ROUND(J6*A_2031,0)</f>
        <v>0</v>
      </c>
      <c r="K9" s="43">
        <f t="shared" si="3"/>
        <v>56</v>
      </c>
      <c r="L9" s="156">
        <f t="shared" si="4"/>
        <v>1.7999999999999999E-2</v>
      </c>
      <c r="M9" s="48">
        <f t="shared" si="0"/>
        <v>56.7</v>
      </c>
      <c r="N9" s="10">
        <v>2031</v>
      </c>
      <c r="O9" s="53">
        <f>ROUND(O6*O_2031,0)</f>
        <v>66</v>
      </c>
      <c r="P9" s="43">
        <f>ROUND(P6*O_2031,0)</f>
        <v>0</v>
      </c>
      <c r="Q9" s="43">
        <f>ROUND(Q6*D_2031,0)</f>
        <v>0</v>
      </c>
      <c r="R9" s="43">
        <f>ROUND(R6*C_2031,0)</f>
        <v>7</v>
      </c>
      <c r="S9" s="43">
        <f>ROUND(S6*CP_2031,0)</f>
        <v>0</v>
      </c>
      <c r="T9" s="43">
        <f>ROUND(T6*A_2031,0)</f>
        <v>0</v>
      </c>
      <c r="U9" s="43">
        <f t="shared" si="5"/>
        <v>73</v>
      </c>
      <c r="V9" s="48">
        <f t="shared" si="1"/>
        <v>77.900000000000006</v>
      </c>
      <c r="W9" s="111"/>
      <c r="X9" s="57">
        <v>2031</v>
      </c>
      <c r="Y9" s="53">
        <f>ROUND(Y6*O_2031,0)</f>
        <v>66</v>
      </c>
      <c r="Z9" s="43">
        <f>ROUND(Z6*O_2031,0)</f>
        <v>0</v>
      </c>
      <c r="AA9" s="43">
        <f>ROUND(AA6*D_2031,0)</f>
        <v>0</v>
      </c>
      <c r="AB9" s="43">
        <f>ROUND(AB6*C_2031,0)</f>
        <v>7</v>
      </c>
      <c r="AC9" s="43">
        <f>ROUND(AC6*CP_2031,0)</f>
        <v>0</v>
      </c>
      <c r="AD9" s="43">
        <f>ROUND(AD6*A_2031,0)</f>
        <v>0</v>
      </c>
      <c r="AE9" s="43">
        <f t="shared" si="6"/>
        <v>73</v>
      </c>
      <c r="AF9" s="48">
        <f t="shared" si="2"/>
        <v>77.900000000000006</v>
      </c>
      <c r="AG9" s="139">
        <v>2021</v>
      </c>
      <c r="AH9" s="140">
        <f>ROUND(SUM(H7:J7,H12:J12,H17:J17)/(K7+K12+K17),3)</f>
        <v>4.7E-2</v>
      </c>
      <c r="AI9" s="141">
        <f>ROUND(SUM(K7,K12,K17)*SUM($AE$6,$AE$11,$AE$16)*$AI$6/(SUM($K$6,$K$11,$K$16)*SUM(AE7,AE12,AE17)),2)</f>
        <v>0.82</v>
      </c>
    </row>
    <row r="10" spans="1:37" ht="15.95" customHeight="1" thickBot="1">
      <c r="A10" s="102"/>
      <c r="B10" s="105"/>
      <c r="C10" s="108"/>
      <c r="D10" s="33">
        <v>2036</v>
      </c>
      <c r="E10" s="55">
        <f>ROUND(E6*O_2036,0)</f>
        <v>59</v>
      </c>
      <c r="F10" s="45">
        <f>ROUND(F6*O_2036,0)</f>
        <v>0</v>
      </c>
      <c r="G10" s="45">
        <f>ROUND(G6*D_2036,0)</f>
        <v>1</v>
      </c>
      <c r="H10" s="45">
        <f>ROUND(H6*C_2036,0)</f>
        <v>1</v>
      </c>
      <c r="I10" s="45">
        <f>ROUND(I6*CP_2036,0)</f>
        <v>0</v>
      </c>
      <c r="J10" s="45">
        <f>ROUND(J6*A_2036,0)</f>
        <v>0</v>
      </c>
      <c r="K10" s="45">
        <f t="shared" si="3"/>
        <v>61</v>
      </c>
      <c r="L10" s="158">
        <f t="shared" si="4"/>
        <v>1.6E-2</v>
      </c>
      <c r="M10" s="50">
        <f t="shared" si="0"/>
        <v>61.7</v>
      </c>
      <c r="N10" s="33">
        <v>2036</v>
      </c>
      <c r="O10" s="55">
        <f>ROUND(O6*O_2036,0)</f>
        <v>73</v>
      </c>
      <c r="P10" s="45">
        <f>ROUND(P6*O_2036,0)</f>
        <v>0</v>
      </c>
      <c r="Q10" s="45">
        <f>ROUND(Q6*D_2036,0)</f>
        <v>0</v>
      </c>
      <c r="R10" s="45">
        <f>ROUND(R6*C_2036,0)</f>
        <v>7</v>
      </c>
      <c r="S10" s="45">
        <f>ROUND(S6*CP_2036,0)</f>
        <v>0</v>
      </c>
      <c r="T10" s="45">
        <f>ROUND(T6*A_2036,0)</f>
        <v>0</v>
      </c>
      <c r="U10" s="45">
        <f t="shared" si="5"/>
        <v>80</v>
      </c>
      <c r="V10" s="50">
        <f t="shared" si="1"/>
        <v>84.9</v>
      </c>
      <c r="W10" s="112"/>
      <c r="X10" s="59">
        <v>2036</v>
      </c>
      <c r="Y10" s="55">
        <f>ROUND(Y6*O_2036,0)</f>
        <v>73</v>
      </c>
      <c r="Z10" s="45">
        <f>ROUND(Z6*O_2036,0)</f>
        <v>0</v>
      </c>
      <c r="AA10" s="45">
        <f>ROUND(AA6*D_2036,0)</f>
        <v>0</v>
      </c>
      <c r="AB10" s="45">
        <f>ROUND(AB6*C_2036,0)</f>
        <v>7</v>
      </c>
      <c r="AC10" s="45">
        <f>ROUND(AC6*CP_2036,0)</f>
        <v>0</v>
      </c>
      <c r="AD10" s="45">
        <f>ROUND(AD6*A_2036,0)</f>
        <v>0</v>
      </c>
      <c r="AE10" s="45">
        <f t="shared" si="6"/>
        <v>80</v>
      </c>
      <c r="AF10" s="50">
        <f t="shared" si="2"/>
        <v>84.9</v>
      </c>
      <c r="AG10" s="139"/>
      <c r="AH10" s="140"/>
      <c r="AI10" s="142"/>
    </row>
    <row r="11" spans="1:37" ht="15.95" customHeight="1">
      <c r="A11" s="102"/>
      <c r="B11" s="104" t="s">
        <v>25</v>
      </c>
      <c r="C11" s="107" t="s">
        <v>26</v>
      </c>
      <c r="D11" s="35" t="s">
        <v>46</v>
      </c>
      <c r="E11" s="52">
        <v>39</v>
      </c>
      <c r="F11" s="51">
        <v>0</v>
      </c>
      <c r="G11" s="51">
        <v>1</v>
      </c>
      <c r="H11" s="51">
        <v>0</v>
      </c>
      <c r="I11" s="51">
        <v>0</v>
      </c>
      <c r="J11" s="51">
        <v>2</v>
      </c>
      <c r="K11" s="46">
        <f>SUM(E11:J11)</f>
        <v>42</v>
      </c>
      <c r="L11" s="155">
        <f t="shared" si="4"/>
        <v>4.8000000000000001E-2</v>
      </c>
      <c r="M11" s="47">
        <f t="shared" si="0"/>
        <v>43.4</v>
      </c>
      <c r="N11" s="35" t="s">
        <v>46</v>
      </c>
      <c r="O11" s="52">
        <v>48</v>
      </c>
      <c r="P11" s="51">
        <v>0</v>
      </c>
      <c r="Q11" s="51">
        <v>6</v>
      </c>
      <c r="R11" s="51">
        <v>0</v>
      </c>
      <c r="S11" s="51">
        <v>0</v>
      </c>
      <c r="T11" s="51">
        <v>0</v>
      </c>
      <c r="U11" s="46">
        <f>SUM(O11:T11)</f>
        <v>54</v>
      </c>
      <c r="V11" s="47">
        <f t="shared" si="1"/>
        <v>54</v>
      </c>
      <c r="W11" s="110" t="s">
        <v>52</v>
      </c>
      <c r="X11" s="56" t="s">
        <v>46</v>
      </c>
      <c r="Y11" s="52">
        <v>48</v>
      </c>
      <c r="Z11" s="51">
        <v>0</v>
      </c>
      <c r="AA11" s="51">
        <v>0</v>
      </c>
      <c r="AB11" s="51">
        <v>0</v>
      </c>
      <c r="AC11" s="51">
        <v>0</v>
      </c>
      <c r="AD11" s="51">
        <v>6</v>
      </c>
      <c r="AE11" s="46">
        <f>SUM(Y11:AD11)</f>
        <v>54</v>
      </c>
      <c r="AF11" s="47">
        <f t="shared" si="2"/>
        <v>58.2</v>
      </c>
      <c r="AG11" s="139"/>
      <c r="AH11" s="140"/>
      <c r="AI11" s="143"/>
    </row>
    <row r="12" spans="1:37" ht="15.95" customHeight="1">
      <c r="A12" s="102"/>
      <c r="B12" s="105"/>
      <c r="C12" s="108"/>
      <c r="D12" s="10">
        <v>2021</v>
      </c>
      <c r="E12" s="53">
        <f>ROUND(E11*O_2021,0)</f>
        <v>44</v>
      </c>
      <c r="F12" s="43">
        <f>ROUND(F11*O_2021,0)</f>
        <v>0</v>
      </c>
      <c r="G12" s="43">
        <f>ROUND(G11*D_2021,0)</f>
        <v>1</v>
      </c>
      <c r="H12" s="43">
        <f>ROUND(H11*C_2021,0)</f>
        <v>0</v>
      </c>
      <c r="I12" s="43">
        <f>ROUND(I11*CP_2021,0)</f>
        <v>0</v>
      </c>
      <c r="J12" s="43">
        <f>ROUND(J11*A_2021,0)</f>
        <v>2</v>
      </c>
      <c r="K12" s="43">
        <f t="shared" ref="K12:K15" si="7">SUM(E12:J12)</f>
        <v>47</v>
      </c>
      <c r="L12" s="156">
        <f t="shared" si="4"/>
        <v>4.2999999999999997E-2</v>
      </c>
      <c r="M12" s="48">
        <f t="shared" si="0"/>
        <v>48.4</v>
      </c>
      <c r="N12" s="10">
        <v>2021</v>
      </c>
      <c r="O12" s="53">
        <f>ROUND(O11*O_2021,0)</f>
        <v>54</v>
      </c>
      <c r="P12" s="43">
        <f>ROUND(P11*O_2021,0)</f>
        <v>0</v>
      </c>
      <c r="Q12" s="43">
        <f>ROUND(Q11*D_2021,0)</f>
        <v>6</v>
      </c>
      <c r="R12" s="43">
        <f>ROUND(R11*C_2021,0)</f>
        <v>0</v>
      </c>
      <c r="S12" s="43">
        <f>ROUND(S11*CP_2021,0)</f>
        <v>0</v>
      </c>
      <c r="T12" s="43">
        <f>ROUND(T11*A_2021,0)</f>
        <v>0</v>
      </c>
      <c r="U12" s="43">
        <f t="shared" ref="U12:U15" si="8">SUM(O12:T12)</f>
        <v>60</v>
      </c>
      <c r="V12" s="48">
        <f t="shared" si="1"/>
        <v>60</v>
      </c>
      <c r="W12" s="111"/>
      <c r="X12" s="57">
        <v>2021</v>
      </c>
      <c r="Y12" s="53">
        <f>ROUND(Y11*O_2021,0)</f>
        <v>54</v>
      </c>
      <c r="Z12" s="43">
        <f>ROUND(Z11*O_2021,0)</f>
        <v>0</v>
      </c>
      <c r="AA12" s="43">
        <f>ROUND(AA11*D_2021,0)</f>
        <v>0</v>
      </c>
      <c r="AB12" s="43">
        <f>ROUND(AB11*C_2021,0)</f>
        <v>0</v>
      </c>
      <c r="AC12" s="43">
        <f>ROUND(AC11*CP_2021,0)</f>
        <v>0</v>
      </c>
      <c r="AD12" s="43">
        <f>ROUND(AD11*A_2021,0)</f>
        <v>6</v>
      </c>
      <c r="AE12" s="43">
        <f t="shared" ref="AE12:AE15" si="9">SUM(Y12:AD12)</f>
        <v>60</v>
      </c>
      <c r="AF12" s="48">
        <f t="shared" si="2"/>
        <v>64.2</v>
      </c>
      <c r="AG12" s="144">
        <v>2026</v>
      </c>
      <c r="AH12" s="122">
        <f>ROUND(SUM(H8:J8,H13:J13,H18:J18)/(K8+K13+K18),3)</f>
        <v>4.2000000000000003E-2</v>
      </c>
      <c r="AI12" s="147">
        <f>ROUND(SUM(K8,K13,K18)*SUM($AE$6,$AE$11,$AE$16)*$AI$6/(SUM($K$6,$K$11,$K$16)*SUM(AE8,AE13,AE18)),2)</f>
        <v>0.82</v>
      </c>
    </row>
    <row r="13" spans="1:37" ht="15.95" customHeight="1">
      <c r="A13" s="102"/>
      <c r="B13" s="105"/>
      <c r="C13" s="108"/>
      <c r="D13" s="17">
        <v>2026</v>
      </c>
      <c r="E13" s="54">
        <f>ROUND(E11*O_2026,0)</f>
        <v>49</v>
      </c>
      <c r="F13" s="44">
        <f>ROUND(F11*O_2026,0)</f>
        <v>0</v>
      </c>
      <c r="G13" s="44">
        <f>ROUND(G11*D_2026,0)</f>
        <v>1</v>
      </c>
      <c r="H13" s="44">
        <f>ROUND(H11*C_2026,0)</f>
        <v>0</v>
      </c>
      <c r="I13" s="44">
        <f>ROUND(I11*CP_2026,0)</f>
        <v>0</v>
      </c>
      <c r="J13" s="44">
        <f>ROUND(J11*A_2026,0)</f>
        <v>2</v>
      </c>
      <c r="K13" s="44">
        <f t="shared" si="7"/>
        <v>52</v>
      </c>
      <c r="L13" s="157">
        <f t="shared" si="4"/>
        <v>3.7999999999999999E-2</v>
      </c>
      <c r="M13" s="49">
        <f t="shared" si="0"/>
        <v>53.4</v>
      </c>
      <c r="N13" s="17">
        <v>2026</v>
      </c>
      <c r="O13" s="54">
        <f>ROUND(O11*O_2026,0)</f>
        <v>60</v>
      </c>
      <c r="P13" s="44">
        <f>ROUND(P11*O_2026,0)</f>
        <v>0</v>
      </c>
      <c r="Q13" s="44">
        <f>ROUND(Q11*D_2026,0)</f>
        <v>7</v>
      </c>
      <c r="R13" s="44">
        <f>ROUND(R11*C_2026,0)</f>
        <v>0</v>
      </c>
      <c r="S13" s="44">
        <f>ROUND(S11*CP_2026,0)</f>
        <v>0</v>
      </c>
      <c r="T13" s="44">
        <f>ROUND(T11*A_2026,0)</f>
        <v>0</v>
      </c>
      <c r="U13" s="44">
        <f t="shared" si="8"/>
        <v>67</v>
      </c>
      <c r="V13" s="49">
        <f t="shared" si="1"/>
        <v>67</v>
      </c>
      <c r="W13" s="111"/>
      <c r="X13" s="58">
        <v>2026</v>
      </c>
      <c r="Y13" s="54">
        <f>ROUND(Y11*O_2026,0)</f>
        <v>60</v>
      </c>
      <c r="Z13" s="44">
        <f>ROUND(Z11*O_2026,0)</f>
        <v>0</v>
      </c>
      <c r="AA13" s="44">
        <f>ROUND(AA11*D_2026,0)</f>
        <v>0</v>
      </c>
      <c r="AB13" s="44">
        <f>ROUND(AB11*C_2026,0)</f>
        <v>0</v>
      </c>
      <c r="AC13" s="44">
        <f>ROUND(AC11*CP_2026,0)</f>
        <v>0</v>
      </c>
      <c r="AD13" s="44">
        <f>ROUND(AD11*A_2026,0)</f>
        <v>6</v>
      </c>
      <c r="AE13" s="44">
        <f t="shared" si="9"/>
        <v>66</v>
      </c>
      <c r="AF13" s="49">
        <f t="shared" si="2"/>
        <v>70.2</v>
      </c>
      <c r="AG13" s="144"/>
      <c r="AH13" s="122"/>
      <c r="AI13" s="148"/>
    </row>
    <row r="14" spans="1:37" ht="15.95" customHeight="1">
      <c r="A14" s="102"/>
      <c r="B14" s="105"/>
      <c r="C14" s="108"/>
      <c r="D14" s="10">
        <v>2031</v>
      </c>
      <c r="E14" s="53">
        <f>ROUND(E11*O_2031,0)</f>
        <v>54</v>
      </c>
      <c r="F14" s="43">
        <f>ROUND(F11*O_2031,0)</f>
        <v>0</v>
      </c>
      <c r="G14" s="43">
        <f>ROUND(G11*D_2031,0)</f>
        <v>1</v>
      </c>
      <c r="H14" s="43">
        <f>ROUND(H11*C_2031,0)</f>
        <v>0</v>
      </c>
      <c r="I14" s="43">
        <f>ROUND(I11*CP_2031,0)</f>
        <v>0</v>
      </c>
      <c r="J14" s="43">
        <f>ROUND(J11*A_2031,0)</f>
        <v>2</v>
      </c>
      <c r="K14" s="43">
        <f t="shared" si="7"/>
        <v>57</v>
      </c>
      <c r="L14" s="156">
        <f t="shared" si="4"/>
        <v>3.5000000000000003E-2</v>
      </c>
      <c r="M14" s="48">
        <f t="shared" si="0"/>
        <v>58.4</v>
      </c>
      <c r="N14" s="10">
        <v>2031</v>
      </c>
      <c r="O14" s="53">
        <f>ROUND(O11*O_2031,0)</f>
        <v>66</v>
      </c>
      <c r="P14" s="43">
        <f>ROUND(P11*O_2031,0)</f>
        <v>0</v>
      </c>
      <c r="Q14" s="43">
        <f>ROUND(Q11*D_2031,0)</f>
        <v>7</v>
      </c>
      <c r="R14" s="43">
        <f>ROUND(R11*C_2031,0)</f>
        <v>0</v>
      </c>
      <c r="S14" s="43">
        <f>ROUND(S11*CP_2031,0)</f>
        <v>0</v>
      </c>
      <c r="T14" s="43">
        <f>ROUND(T11*A_2031,0)</f>
        <v>0</v>
      </c>
      <c r="U14" s="43">
        <f t="shared" si="8"/>
        <v>73</v>
      </c>
      <c r="V14" s="48">
        <f t="shared" si="1"/>
        <v>73</v>
      </c>
      <c r="W14" s="111"/>
      <c r="X14" s="57">
        <v>2031</v>
      </c>
      <c r="Y14" s="53">
        <f>ROUND(Y11*O_2031,0)</f>
        <v>66</v>
      </c>
      <c r="Z14" s="43">
        <f>ROUND(Z11*O_2031,0)</f>
        <v>0</v>
      </c>
      <c r="AA14" s="43">
        <f>ROUND(AA11*D_2031,0)</f>
        <v>0</v>
      </c>
      <c r="AB14" s="43">
        <f>ROUND(AB11*C_2031,0)</f>
        <v>0</v>
      </c>
      <c r="AC14" s="43">
        <f>ROUND(AC11*CP_2031,0)</f>
        <v>0</v>
      </c>
      <c r="AD14" s="43">
        <f>ROUND(AD11*A_2031,0)</f>
        <v>6</v>
      </c>
      <c r="AE14" s="43">
        <f t="shared" si="9"/>
        <v>72</v>
      </c>
      <c r="AF14" s="48">
        <f t="shared" si="2"/>
        <v>76.2</v>
      </c>
      <c r="AG14" s="144"/>
      <c r="AH14" s="122"/>
      <c r="AI14" s="150"/>
    </row>
    <row r="15" spans="1:37" ht="15.95" customHeight="1" thickBot="1">
      <c r="A15" s="102"/>
      <c r="B15" s="105"/>
      <c r="C15" s="108"/>
      <c r="D15" s="33">
        <v>2036</v>
      </c>
      <c r="E15" s="55">
        <f>ROUND(E11*O_2036,0)</f>
        <v>59</v>
      </c>
      <c r="F15" s="45">
        <f>ROUND(F11*O_2036,0)</f>
        <v>0</v>
      </c>
      <c r="G15" s="45">
        <f>ROUND(G11*D_2036,0)</f>
        <v>1</v>
      </c>
      <c r="H15" s="45">
        <f>ROUND(H11*C_2036,0)</f>
        <v>0</v>
      </c>
      <c r="I15" s="45">
        <f>ROUND(I11*CP_2036,0)</f>
        <v>0</v>
      </c>
      <c r="J15" s="45">
        <f>ROUND(J11*A_2036,0)</f>
        <v>2</v>
      </c>
      <c r="K15" s="45">
        <f t="shared" si="7"/>
        <v>62</v>
      </c>
      <c r="L15" s="158">
        <f t="shared" si="4"/>
        <v>3.2000000000000001E-2</v>
      </c>
      <c r="M15" s="50">
        <f t="shared" si="0"/>
        <v>63.4</v>
      </c>
      <c r="N15" s="33">
        <v>2036</v>
      </c>
      <c r="O15" s="55">
        <f>ROUND(O11*O_2036,0)</f>
        <v>73</v>
      </c>
      <c r="P15" s="45">
        <f>ROUND(P11*O_2036,0)</f>
        <v>0</v>
      </c>
      <c r="Q15" s="45">
        <f>ROUND(Q11*D_2036,0)</f>
        <v>7</v>
      </c>
      <c r="R15" s="45">
        <f>ROUND(R11*C_2036,0)</f>
        <v>0</v>
      </c>
      <c r="S15" s="45">
        <f>ROUND(S11*CP_2036,0)</f>
        <v>0</v>
      </c>
      <c r="T15" s="45">
        <f>ROUND(T11*A_2036,0)</f>
        <v>0</v>
      </c>
      <c r="U15" s="45">
        <f t="shared" si="8"/>
        <v>80</v>
      </c>
      <c r="V15" s="50">
        <f t="shared" si="1"/>
        <v>80</v>
      </c>
      <c r="W15" s="112"/>
      <c r="X15" s="59">
        <v>2036</v>
      </c>
      <c r="Y15" s="55">
        <f>ROUND(Y11*O_2036,0)</f>
        <v>73</v>
      </c>
      <c r="Z15" s="45">
        <f>ROUND(Z11*O_2036,0)</f>
        <v>0</v>
      </c>
      <c r="AA15" s="45">
        <f>ROUND(AA11*D_2036,0)</f>
        <v>0</v>
      </c>
      <c r="AB15" s="45">
        <f>ROUND(AB11*C_2036,0)</f>
        <v>0</v>
      </c>
      <c r="AC15" s="45">
        <f>ROUND(AC11*CP_2036,0)</f>
        <v>0</v>
      </c>
      <c r="AD15" s="45">
        <f>ROUND(AD11*A_2036,0)</f>
        <v>7</v>
      </c>
      <c r="AE15" s="45">
        <f t="shared" si="9"/>
        <v>80</v>
      </c>
      <c r="AF15" s="50">
        <f t="shared" si="2"/>
        <v>84.9</v>
      </c>
      <c r="AG15" s="139">
        <v>2031</v>
      </c>
      <c r="AH15" s="140">
        <f>ROUND(SUM(H9:J9,H14:J14,H19:J19)/(K9+K14+K19),3)</f>
        <v>3.9E-2</v>
      </c>
      <c r="AI15" s="141">
        <f>ROUND(SUM(K9,K14,K19)*SUM($AE$6,$AE$11,$AE$16)*$AI$6/(SUM($K$6,$K$11,$K$16)*SUM(AE9,AE14,AE19)),2)</f>
        <v>0.82</v>
      </c>
    </row>
    <row r="16" spans="1:37" ht="15.95" customHeight="1">
      <c r="A16" s="102"/>
      <c r="B16" s="104" t="s">
        <v>27</v>
      </c>
      <c r="C16" s="107" t="s">
        <v>28</v>
      </c>
      <c r="D16" s="35" t="s">
        <v>46</v>
      </c>
      <c r="E16" s="52">
        <v>45</v>
      </c>
      <c r="F16" s="51">
        <v>0</v>
      </c>
      <c r="G16" s="51">
        <v>2</v>
      </c>
      <c r="H16" s="51">
        <v>1</v>
      </c>
      <c r="I16" s="51">
        <v>1</v>
      </c>
      <c r="J16" s="51">
        <v>2</v>
      </c>
      <c r="K16" s="46">
        <f>SUM(E16:J16)</f>
        <v>51</v>
      </c>
      <c r="L16" s="155">
        <f t="shared" si="4"/>
        <v>7.8E-2</v>
      </c>
      <c r="M16" s="47">
        <f t="shared" si="0"/>
        <v>54.6</v>
      </c>
      <c r="N16" s="35" t="s">
        <v>46</v>
      </c>
      <c r="O16" s="52">
        <v>60</v>
      </c>
      <c r="P16" s="51">
        <v>0</v>
      </c>
      <c r="Q16" s="51">
        <v>0</v>
      </c>
      <c r="R16" s="51">
        <v>0</v>
      </c>
      <c r="S16" s="51">
        <v>0</v>
      </c>
      <c r="T16" s="51">
        <v>6</v>
      </c>
      <c r="U16" s="46">
        <f>SUM(O16:T16)</f>
        <v>66</v>
      </c>
      <c r="V16" s="47">
        <f t="shared" si="1"/>
        <v>70.2</v>
      </c>
      <c r="W16" s="110" t="s">
        <v>51</v>
      </c>
      <c r="X16" s="56" t="s">
        <v>46</v>
      </c>
      <c r="Y16" s="52">
        <v>60</v>
      </c>
      <c r="Z16" s="51">
        <v>0</v>
      </c>
      <c r="AA16" s="51">
        <v>0</v>
      </c>
      <c r="AB16" s="51">
        <v>0</v>
      </c>
      <c r="AC16" s="51">
        <v>0</v>
      </c>
      <c r="AD16" s="51">
        <v>6</v>
      </c>
      <c r="AE16" s="46">
        <f>SUM(Y16:AD16)</f>
        <v>66</v>
      </c>
      <c r="AF16" s="47">
        <f t="shared" si="2"/>
        <v>70.2</v>
      </c>
      <c r="AG16" s="139"/>
      <c r="AH16" s="140"/>
      <c r="AI16" s="142"/>
    </row>
    <row r="17" spans="1:35" ht="15.95" customHeight="1">
      <c r="A17" s="102"/>
      <c r="B17" s="105"/>
      <c r="C17" s="108"/>
      <c r="D17" s="10">
        <v>2021</v>
      </c>
      <c r="E17" s="53">
        <f>ROUND(E16*O_2021,0)</f>
        <v>51</v>
      </c>
      <c r="F17" s="43">
        <f>ROUND(F16*O_2021,0)</f>
        <v>0</v>
      </c>
      <c r="G17" s="43">
        <f>ROUND(G16*D_2021,0)</f>
        <v>2</v>
      </c>
      <c r="H17" s="43">
        <f>ROUND(H16*C_2021,0)</f>
        <v>1</v>
      </c>
      <c r="I17" s="43">
        <f>ROUND(I16*CP_2021,0)</f>
        <v>1</v>
      </c>
      <c r="J17" s="43">
        <f>ROUND(J16*A_2021,0)</f>
        <v>2</v>
      </c>
      <c r="K17" s="43">
        <f t="shared" ref="K17:K20" si="10">SUM(E17:J17)</f>
        <v>57</v>
      </c>
      <c r="L17" s="156">
        <f t="shared" si="4"/>
        <v>7.0000000000000007E-2</v>
      </c>
      <c r="M17" s="48">
        <f t="shared" si="0"/>
        <v>60.6</v>
      </c>
      <c r="N17" s="10">
        <v>2021</v>
      </c>
      <c r="O17" s="53">
        <f>ROUND(O16*O_2021,0)</f>
        <v>68</v>
      </c>
      <c r="P17" s="43">
        <f>ROUND(P16*O_2021,0)</f>
        <v>0</v>
      </c>
      <c r="Q17" s="43">
        <f>ROUND(Q16*D_2021,0)</f>
        <v>0</v>
      </c>
      <c r="R17" s="43">
        <f>ROUND(R16*C_2021,0)</f>
        <v>0</v>
      </c>
      <c r="S17" s="43">
        <f>ROUND(S16*CP_2021,0)</f>
        <v>0</v>
      </c>
      <c r="T17" s="43">
        <f>ROUND(T16*A_2021,0)</f>
        <v>6</v>
      </c>
      <c r="U17" s="43">
        <f t="shared" ref="U17:U20" si="11">SUM(O17:T17)</f>
        <v>74</v>
      </c>
      <c r="V17" s="48">
        <f t="shared" si="1"/>
        <v>78.2</v>
      </c>
      <c r="W17" s="111"/>
      <c r="X17" s="57">
        <v>2021</v>
      </c>
      <c r="Y17" s="53">
        <f>ROUND(Y16*O_2021,0)</f>
        <v>68</v>
      </c>
      <c r="Z17" s="43">
        <f>ROUND(Z16*O_2021,0)</f>
        <v>0</v>
      </c>
      <c r="AA17" s="43">
        <f>ROUND(AA16*D_2021,0)</f>
        <v>0</v>
      </c>
      <c r="AB17" s="43">
        <f>ROUND(AB16*C_2021,0)</f>
        <v>0</v>
      </c>
      <c r="AC17" s="43">
        <f>ROUND(AC16*CP_2021,0)</f>
        <v>0</v>
      </c>
      <c r="AD17" s="43">
        <f>ROUND(AD16*A_2021,0)</f>
        <v>6</v>
      </c>
      <c r="AE17" s="43">
        <f t="shared" ref="AE17:AE20" si="12">SUM(Y17:AD17)</f>
        <v>74</v>
      </c>
      <c r="AF17" s="48">
        <f t="shared" si="2"/>
        <v>78.2</v>
      </c>
      <c r="AG17" s="139"/>
      <c r="AH17" s="140"/>
      <c r="AI17" s="143"/>
    </row>
    <row r="18" spans="1:35" ht="15.95" customHeight="1">
      <c r="A18" s="102"/>
      <c r="B18" s="105"/>
      <c r="C18" s="108"/>
      <c r="D18" s="17">
        <v>2026</v>
      </c>
      <c r="E18" s="54">
        <f>ROUND(E16*O_2026,0)</f>
        <v>56</v>
      </c>
      <c r="F18" s="44">
        <f>ROUND(F16*O_2026,0)</f>
        <v>0</v>
      </c>
      <c r="G18" s="44">
        <f>ROUND(G16*D_2026,0)</f>
        <v>2</v>
      </c>
      <c r="H18" s="44">
        <f>ROUND(H16*C_2026,0)</f>
        <v>1</v>
      </c>
      <c r="I18" s="44">
        <f>ROUND(I16*CP_2026,0)</f>
        <v>1</v>
      </c>
      <c r="J18" s="44">
        <f>ROUND(J16*A_2026,0)</f>
        <v>2</v>
      </c>
      <c r="K18" s="44">
        <f t="shared" si="10"/>
        <v>62</v>
      </c>
      <c r="L18" s="157">
        <f t="shared" si="4"/>
        <v>6.5000000000000002E-2</v>
      </c>
      <c r="M18" s="49">
        <f t="shared" si="0"/>
        <v>65.600000000000009</v>
      </c>
      <c r="N18" s="17">
        <v>2026</v>
      </c>
      <c r="O18" s="54">
        <f>ROUND(O16*O_2026,0)</f>
        <v>75</v>
      </c>
      <c r="P18" s="44">
        <f>ROUND(P16*O_2026,0)</f>
        <v>0</v>
      </c>
      <c r="Q18" s="44">
        <f>ROUND(Q16*D_2026,0)</f>
        <v>0</v>
      </c>
      <c r="R18" s="44">
        <f>ROUND(R16*C_2026,0)</f>
        <v>0</v>
      </c>
      <c r="S18" s="44">
        <f>ROUND(S16*CP_2026,0)</f>
        <v>0</v>
      </c>
      <c r="T18" s="44">
        <f>ROUND(T16*A_2026,0)</f>
        <v>6</v>
      </c>
      <c r="U18" s="44">
        <f t="shared" si="11"/>
        <v>81</v>
      </c>
      <c r="V18" s="49">
        <f t="shared" si="1"/>
        <v>85.2</v>
      </c>
      <c r="W18" s="111"/>
      <c r="X18" s="58">
        <v>2026</v>
      </c>
      <c r="Y18" s="54">
        <f>ROUND(Y16*O_2026,0)</f>
        <v>75</v>
      </c>
      <c r="Z18" s="44">
        <f>ROUND(Z16*O_2026,0)</f>
        <v>0</v>
      </c>
      <c r="AA18" s="44">
        <f>ROUND(AA16*D_2026,0)</f>
        <v>0</v>
      </c>
      <c r="AB18" s="44">
        <f>ROUND(AB16*C_2026,0)</f>
        <v>0</v>
      </c>
      <c r="AC18" s="44">
        <f>ROUND(AC16*CP_2026,0)</f>
        <v>0</v>
      </c>
      <c r="AD18" s="44">
        <f>ROUND(AD16*A_2026,0)</f>
        <v>6</v>
      </c>
      <c r="AE18" s="44">
        <f t="shared" si="12"/>
        <v>81</v>
      </c>
      <c r="AF18" s="49">
        <f t="shared" si="2"/>
        <v>85.2</v>
      </c>
      <c r="AG18" s="144">
        <v>2036</v>
      </c>
      <c r="AH18" s="122">
        <f>ROUND(SUM(H10:J10,H15:J15,H20:J20)/(K10+K15+K20),3)</f>
        <v>0.04</v>
      </c>
      <c r="AI18" s="147">
        <f>ROUND(SUM(K10,K15,K20)*SUM($AE$6,$AE$11,$AE$16)*$AI$6/(SUM($K$6,$K$11,$K$16)*SUM(AE10,AE15,AE20)),2)</f>
        <v>0.82</v>
      </c>
    </row>
    <row r="19" spans="1:35" ht="15.95" customHeight="1">
      <c r="A19" s="102"/>
      <c r="B19" s="105"/>
      <c r="C19" s="108"/>
      <c r="D19" s="10">
        <v>2031</v>
      </c>
      <c r="E19" s="53">
        <f>ROUND(E16*O_2031,0)</f>
        <v>62</v>
      </c>
      <c r="F19" s="43">
        <f>ROUND(F16*O_2031,0)</f>
        <v>0</v>
      </c>
      <c r="G19" s="43">
        <f>ROUND(G16*D_2031,0)</f>
        <v>2</v>
      </c>
      <c r="H19" s="43">
        <f>ROUND(H16*C_2031,0)</f>
        <v>1</v>
      </c>
      <c r="I19" s="43">
        <f>ROUND(I16*CP_2031,0)</f>
        <v>1</v>
      </c>
      <c r="J19" s="43">
        <f>ROUND(J16*A_2031,0)</f>
        <v>2</v>
      </c>
      <c r="K19" s="43">
        <f t="shared" si="10"/>
        <v>68</v>
      </c>
      <c r="L19" s="156">
        <f t="shared" si="4"/>
        <v>5.8999999999999997E-2</v>
      </c>
      <c r="M19" s="48">
        <f t="shared" si="0"/>
        <v>71.600000000000009</v>
      </c>
      <c r="N19" s="10">
        <v>2031</v>
      </c>
      <c r="O19" s="53">
        <f>ROUND(O16*O_2031,0)</f>
        <v>83</v>
      </c>
      <c r="P19" s="43">
        <f>ROUND(P16*O_2031,0)</f>
        <v>0</v>
      </c>
      <c r="Q19" s="43">
        <f>ROUND(Q16*D_2031,0)</f>
        <v>0</v>
      </c>
      <c r="R19" s="43">
        <f>ROUND(R16*C_2031,0)</f>
        <v>0</v>
      </c>
      <c r="S19" s="43">
        <f>ROUND(S16*CP_2031,0)</f>
        <v>0</v>
      </c>
      <c r="T19" s="43">
        <f>ROUND(T16*A_2031,0)</f>
        <v>6</v>
      </c>
      <c r="U19" s="43">
        <f t="shared" si="11"/>
        <v>89</v>
      </c>
      <c r="V19" s="48">
        <f t="shared" si="1"/>
        <v>93.2</v>
      </c>
      <c r="W19" s="111"/>
      <c r="X19" s="57">
        <v>2031</v>
      </c>
      <c r="Y19" s="53">
        <f>ROUND(Y16*O_2031,0)</f>
        <v>83</v>
      </c>
      <c r="Z19" s="43">
        <f>ROUND(Z16*O_2031,0)</f>
        <v>0</v>
      </c>
      <c r="AA19" s="43">
        <f>ROUND(AA16*D_2031,0)</f>
        <v>0</v>
      </c>
      <c r="AB19" s="43">
        <f>ROUND(AB16*C_2031,0)</f>
        <v>0</v>
      </c>
      <c r="AC19" s="43">
        <f>ROUND(AC16*CP_2031,0)</f>
        <v>0</v>
      </c>
      <c r="AD19" s="43">
        <f>ROUND(AD16*A_2031,0)</f>
        <v>6</v>
      </c>
      <c r="AE19" s="43">
        <f t="shared" si="12"/>
        <v>89</v>
      </c>
      <c r="AF19" s="48">
        <f t="shared" si="2"/>
        <v>93.2</v>
      </c>
      <c r="AG19" s="144"/>
      <c r="AH19" s="122"/>
      <c r="AI19" s="148"/>
    </row>
    <row r="20" spans="1:35" ht="15.95" customHeight="1" thickBot="1">
      <c r="A20" s="103"/>
      <c r="B20" s="106"/>
      <c r="C20" s="109"/>
      <c r="D20" s="33">
        <v>2036</v>
      </c>
      <c r="E20" s="55">
        <f>ROUND(E16*O_2036,0)</f>
        <v>68</v>
      </c>
      <c r="F20" s="45">
        <f>ROUND(F16*O_2036,0)</f>
        <v>0</v>
      </c>
      <c r="G20" s="45">
        <f>ROUND(G16*D_2036,0)</f>
        <v>2</v>
      </c>
      <c r="H20" s="45">
        <f>ROUND(H16*C_2036,0)</f>
        <v>1</v>
      </c>
      <c r="I20" s="45">
        <f>ROUND(I16*CP_2036,0)</f>
        <v>2</v>
      </c>
      <c r="J20" s="45">
        <f>ROUND(J16*A_2036,0)</f>
        <v>2</v>
      </c>
      <c r="K20" s="45">
        <f t="shared" si="10"/>
        <v>75</v>
      </c>
      <c r="L20" s="158">
        <f t="shared" si="4"/>
        <v>6.7000000000000004E-2</v>
      </c>
      <c r="M20" s="50">
        <f t="shared" si="0"/>
        <v>80.100000000000009</v>
      </c>
      <c r="N20" s="33">
        <v>2036</v>
      </c>
      <c r="O20" s="55">
        <f>ROUND(O16*O_2036,0)</f>
        <v>91</v>
      </c>
      <c r="P20" s="45">
        <f>ROUND(P16*O_2036,0)</f>
        <v>0</v>
      </c>
      <c r="Q20" s="45">
        <f>ROUND(Q16*D_2036,0)</f>
        <v>0</v>
      </c>
      <c r="R20" s="45">
        <f>ROUND(R16*C_2036,0)</f>
        <v>0</v>
      </c>
      <c r="S20" s="45">
        <f>ROUND(S16*CP_2036,0)</f>
        <v>0</v>
      </c>
      <c r="T20" s="45">
        <f>ROUND(T16*A_2036,0)</f>
        <v>7</v>
      </c>
      <c r="U20" s="45">
        <f t="shared" si="11"/>
        <v>98</v>
      </c>
      <c r="V20" s="50">
        <f t="shared" si="1"/>
        <v>102.9</v>
      </c>
      <c r="W20" s="112"/>
      <c r="X20" s="59">
        <v>2036</v>
      </c>
      <c r="Y20" s="55">
        <f>ROUND(Y16*O_2036,0)</f>
        <v>91</v>
      </c>
      <c r="Z20" s="45">
        <f>ROUND(Z16*O_2036,0)</f>
        <v>0</v>
      </c>
      <c r="AA20" s="45">
        <f>ROUND(AA16*D_2036,0)</f>
        <v>0</v>
      </c>
      <c r="AB20" s="45">
        <f>ROUND(AB16*C_2036,0)</f>
        <v>0</v>
      </c>
      <c r="AC20" s="45">
        <f>ROUND(AC16*CP_2036,0)</f>
        <v>0</v>
      </c>
      <c r="AD20" s="45">
        <f>ROUND(AD16*A_2036,0)</f>
        <v>7</v>
      </c>
      <c r="AE20" s="45">
        <f t="shared" si="12"/>
        <v>98</v>
      </c>
      <c r="AF20" s="50">
        <f t="shared" si="2"/>
        <v>102.9</v>
      </c>
      <c r="AG20" s="145"/>
      <c r="AH20" s="146"/>
      <c r="AI20" s="149"/>
    </row>
    <row r="21" spans="1:35" ht="15.95" customHeight="1">
      <c r="A21" s="101" t="s">
        <v>29</v>
      </c>
      <c r="B21" s="104" t="s">
        <v>21</v>
      </c>
      <c r="C21" s="107" t="s">
        <v>24</v>
      </c>
      <c r="D21" s="35" t="s">
        <v>46</v>
      </c>
      <c r="E21" s="52">
        <v>76</v>
      </c>
      <c r="F21" s="51">
        <v>0</v>
      </c>
      <c r="G21" s="51">
        <v>10</v>
      </c>
      <c r="H21" s="51">
        <v>6</v>
      </c>
      <c r="I21" s="51">
        <v>0</v>
      </c>
      <c r="J21" s="51">
        <v>2</v>
      </c>
      <c r="K21" s="46">
        <f>SUM(E21:J21)</f>
        <v>94</v>
      </c>
      <c r="L21" s="155">
        <f t="shared" si="4"/>
        <v>8.5000000000000006E-2</v>
      </c>
      <c r="M21" s="47">
        <f t="shared" si="0"/>
        <v>99.600000000000009</v>
      </c>
      <c r="N21" s="35" t="s">
        <v>46</v>
      </c>
      <c r="O21" s="52">
        <v>90</v>
      </c>
      <c r="P21" s="51">
        <v>0</v>
      </c>
      <c r="Q21" s="51">
        <v>18</v>
      </c>
      <c r="R21" s="51">
        <v>18</v>
      </c>
      <c r="S21" s="51">
        <v>0</v>
      </c>
      <c r="T21" s="51">
        <v>6</v>
      </c>
      <c r="U21" s="46">
        <f>SUM(O21:T21)</f>
        <v>132</v>
      </c>
      <c r="V21" s="47">
        <f t="shared" si="1"/>
        <v>148.79999999999998</v>
      </c>
      <c r="W21" s="110" t="s">
        <v>51</v>
      </c>
      <c r="X21" s="56" t="s">
        <v>46</v>
      </c>
      <c r="Y21" s="52">
        <v>90</v>
      </c>
      <c r="Z21" s="51">
        <v>0</v>
      </c>
      <c r="AA21" s="51">
        <v>18</v>
      </c>
      <c r="AB21" s="51">
        <v>18</v>
      </c>
      <c r="AC21" s="51">
        <v>0</v>
      </c>
      <c r="AD21" s="51">
        <v>6</v>
      </c>
      <c r="AE21" s="46">
        <f>SUM(Y21:AD21)</f>
        <v>132</v>
      </c>
      <c r="AF21" s="47">
        <f t="shared" si="2"/>
        <v>148.79999999999998</v>
      </c>
      <c r="AG21" s="119" t="s">
        <v>46</v>
      </c>
      <c r="AH21" s="121">
        <f>ROUND(SUM(H21:J21,H26:J26,H31:J31)/(K21+K26+K31),3)</f>
        <v>8.5000000000000006E-2</v>
      </c>
      <c r="AI21" s="123">
        <v>0.73</v>
      </c>
    </row>
    <row r="22" spans="1:35" ht="15.95" customHeight="1">
      <c r="A22" s="102"/>
      <c r="B22" s="105"/>
      <c r="C22" s="108"/>
      <c r="D22" s="10">
        <v>2021</v>
      </c>
      <c r="E22" s="53">
        <f>ROUND(E21*O_2021,0)</f>
        <v>86</v>
      </c>
      <c r="F22" s="43">
        <f>ROUND(F21*O_2021,0)</f>
        <v>0</v>
      </c>
      <c r="G22" s="43">
        <f>ROUND(G21*D_2021,0)</f>
        <v>11</v>
      </c>
      <c r="H22" s="43">
        <f>ROUND(H21*C_2021,0)</f>
        <v>6</v>
      </c>
      <c r="I22" s="43">
        <f>ROUND(I21*CP_2021,0)</f>
        <v>0</v>
      </c>
      <c r="J22" s="43">
        <f>ROUND(J21*A_2021,0)</f>
        <v>2</v>
      </c>
      <c r="K22" s="43">
        <f t="shared" ref="K22:K25" si="13">SUM(E22:J22)</f>
        <v>105</v>
      </c>
      <c r="L22" s="156">
        <f t="shared" si="4"/>
        <v>7.5999999999999998E-2</v>
      </c>
      <c r="M22" s="48">
        <f t="shared" si="0"/>
        <v>110.60000000000001</v>
      </c>
      <c r="N22" s="10">
        <v>2021</v>
      </c>
      <c r="O22" s="53">
        <f>ROUND(O21*O_2021,0)</f>
        <v>102</v>
      </c>
      <c r="P22" s="43">
        <f>ROUND(P21*O_2021,0)</f>
        <v>0</v>
      </c>
      <c r="Q22" s="43">
        <f>ROUND(Q21*D_2021,0)</f>
        <v>19</v>
      </c>
      <c r="R22" s="43">
        <f>ROUND(R21*C_2021,0)</f>
        <v>19</v>
      </c>
      <c r="S22" s="43">
        <f>ROUND(S21*CP_2021,0)</f>
        <v>0</v>
      </c>
      <c r="T22" s="43">
        <f>ROUND(T21*A_2021,0)</f>
        <v>6</v>
      </c>
      <c r="U22" s="43">
        <f t="shared" ref="U22:U25" si="14">SUM(O22:T22)</f>
        <v>146</v>
      </c>
      <c r="V22" s="48">
        <f t="shared" si="1"/>
        <v>163.5</v>
      </c>
      <c r="W22" s="111"/>
      <c r="X22" s="57">
        <v>2021</v>
      </c>
      <c r="Y22" s="53">
        <f>ROUND(Y21*O_2021,0)</f>
        <v>102</v>
      </c>
      <c r="Z22" s="43">
        <f>ROUND(Z21*O_2021,0)</f>
        <v>0</v>
      </c>
      <c r="AA22" s="43">
        <f>ROUND(AA21*D_2021,0)</f>
        <v>19</v>
      </c>
      <c r="AB22" s="43">
        <f>ROUND(AB21*C_2021,0)</f>
        <v>19</v>
      </c>
      <c r="AC22" s="43">
        <f>ROUND(AC21*CP_2021,0)</f>
        <v>0</v>
      </c>
      <c r="AD22" s="43">
        <f>ROUND(AD21*A_2021,0)</f>
        <v>6</v>
      </c>
      <c r="AE22" s="43">
        <f t="shared" ref="AE22:AE25" si="15">SUM(Y22:AD22)</f>
        <v>146</v>
      </c>
      <c r="AF22" s="48">
        <f t="shared" si="2"/>
        <v>163.5</v>
      </c>
      <c r="AG22" s="120"/>
      <c r="AH22" s="122"/>
      <c r="AI22" s="124"/>
    </row>
    <row r="23" spans="1:35" ht="15.95" customHeight="1">
      <c r="A23" s="102"/>
      <c r="B23" s="105"/>
      <c r="C23" s="108"/>
      <c r="D23" s="17">
        <v>2026</v>
      </c>
      <c r="E23" s="54">
        <f>ROUND(E21*O_2026,0)</f>
        <v>95</v>
      </c>
      <c r="F23" s="44">
        <f>ROUND(F21*O_2026,0)</f>
        <v>0</v>
      </c>
      <c r="G23" s="44">
        <f>ROUND(G21*D_2026,0)</f>
        <v>11</v>
      </c>
      <c r="H23" s="44">
        <f>ROUND(H21*C_2026,0)</f>
        <v>7</v>
      </c>
      <c r="I23" s="44">
        <f>ROUND(I21*CP_2026,0)</f>
        <v>0</v>
      </c>
      <c r="J23" s="44">
        <f>ROUND(J21*A_2026,0)</f>
        <v>2</v>
      </c>
      <c r="K23" s="44">
        <f t="shared" si="13"/>
        <v>115</v>
      </c>
      <c r="L23" s="157">
        <f t="shared" si="4"/>
        <v>7.8E-2</v>
      </c>
      <c r="M23" s="49">
        <f t="shared" si="0"/>
        <v>121.30000000000001</v>
      </c>
      <c r="N23" s="17">
        <v>2026</v>
      </c>
      <c r="O23" s="54">
        <f>ROUND(O21*O_2026,0)</f>
        <v>113</v>
      </c>
      <c r="P23" s="44">
        <f>ROUND(P21*O_2026,0)</f>
        <v>0</v>
      </c>
      <c r="Q23" s="44">
        <f>ROUND(Q21*D_2026,0)</f>
        <v>20</v>
      </c>
      <c r="R23" s="44">
        <f>ROUND(R21*C_2026,0)</f>
        <v>20</v>
      </c>
      <c r="S23" s="44">
        <f>ROUND(S21*CP_2026,0)</f>
        <v>0</v>
      </c>
      <c r="T23" s="44">
        <f>ROUND(T21*A_2026,0)</f>
        <v>6</v>
      </c>
      <c r="U23" s="44">
        <f t="shared" si="14"/>
        <v>159</v>
      </c>
      <c r="V23" s="49">
        <f t="shared" si="1"/>
        <v>177.2</v>
      </c>
      <c r="W23" s="111"/>
      <c r="X23" s="58">
        <v>2026</v>
      </c>
      <c r="Y23" s="54">
        <f>ROUND(Y21*O_2026,0)</f>
        <v>113</v>
      </c>
      <c r="Z23" s="44">
        <f>ROUND(Z21*O_2026,0)</f>
        <v>0</v>
      </c>
      <c r="AA23" s="44">
        <f>ROUND(AA21*D_2026,0)</f>
        <v>20</v>
      </c>
      <c r="AB23" s="44">
        <f>ROUND(AB21*C_2026,0)</f>
        <v>20</v>
      </c>
      <c r="AC23" s="44">
        <f>ROUND(AC21*CP_2026,0)</f>
        <v>0</v>
      </c>
      <c r="AD23" s="44">
        <f>ROUND(AD21*A_2026,0)</f>
        <v>6</v>
      </c>
      <c r="AE23" s="44">
        <f t="shared" si="15"/>
        <v>159</v>
      </c>
      <c r="AF23" s="49">
        <f t="shared" si="2"/>
        <v>177.2</v>
      </c>
      <c r="AG23" s="120"/>
      <c r="AH23" s="122"/>
      <c r="AI23" s="125"/>
    </row>
    <row r="24" spans="1:35" ht="15.95" customHeight="1">
      <c r="A24" s="102"/>
      <c r="B24" s="105"/>
      <c r="C24" s="108"/>
      <c r="D24" s="10">
        <v>2031</v>
      </c>
      <c r="E24" s="53">
        <f>ROUND(E21*O_2031,0)</f>
        <v>105</v>
      </c>
      <c r="F24" s="43">
        <f>ROUND(F21*O_2031,0)</f>
        <v>0</v>
      </c>
      <c r="G24" s="43">
        <f>ROUND(G21*D_2031,0)</f>
        <v>11</v>
      </c>
      <c r="H24" s="43">
        <f>ROUND(H21*C_2031,0)</f>
        <v>7</v>
      </c>
      <c r="I24" s="43">
        <f>ROUND(I21*CP_2031,0)</f>
        <v>0</v>
      </c>
      <c r="J24" s="43">
        <f>ROUND(J21*A_2031,0)</f>
        <v>2</v>
      </c>
      <c r="K24" s="43">
        <f t="shared" si="13"/>
        <v>125</v>
      </c>
      <c r="L24" s="156">
        <f t="shared" si="4"/>
        <v>7.1999999999999995E-2</v>
      </c>
      <c r="M24" s="48">
        <f t="shared" si="0"/>
        <v>131.30000000000001</v>
      </c>
      <c r="N24" s="10">
        <v>2031</v>
      </c>
      <c r="O24" s="53">
        <f>ROUND(O21*O_2031,0)</f>
        <v>125</v>
      </c>
      <c r="P24" s="43">
        <f>ROUND(P21*O_2031,0)</f>
        <v>0</v>
      </c>
      <c r="Q24" s="43">
        <f>ROUND(Q21*D_2031,0)</f>
        <v>21</v>
      </c>
      <c r="R24" s="43">
        <f>ROUND(R21*C_2031,0)</f>
        <v>21</v>
      </c>
      <c r="S24" s="43">
        <f>ROUND(S21*CP_2031,0)</f>
        <v>0</v>
      </c>
      <c r="T24" s="43">
        <f>ROUND(T21*A_2031,0)</f>
        <v>6</v>
      </c>
      <c r="U24" s="43">
        <f t="shared" si="14"/>
        <v>173</v>
      </c>
      <c r="V24" s="48">
        <f t="shared" si="1"/>
        <v>191.89999999999998</v>
      </c>
      <c r="W24" s="111"/>
      <c r="X24" s="57">
        <v>2031</v>
      </c>
      <c r="Y24" s="53">
        <f>ROUND(Y21*O_2031,0)</f>
        <v>125</v>
      </c>
      <c r="Z24" s="43">
        <f>ROUND(Z21*O_2031,0)</f>
        <v>0</v>
      </c>
      <c r="AA24" s="43">
        <f>ROUND(AA21*D_2031,0)</f>
        <v>21</v>
      </c>
      <c r="AB24" s="43">
        <f>ROUND(AB21*C_2031,0)</f>
        <v>21</v>
      </c>
      <c r="AC24" s="43">
        <f>ROUND(AC21*CP_2031,0)</f>
        <v>0</v>
      </c>
      <c r="AD24" s="43">
        <f>ROUND(AD21*A_2031,0)</f>
        <v>6</v>
      </c>
      <c r="AE24" s="43">
        <f t="shared" si="15"/>
        <v>173</v>
      </c>
      <c r="AF24" s="48">
        <f t="shared" si="2"/>
        <v>191.89999999999998</v>
      </c>
      <c r="AG24" s="139">
        <v>2021</v>
      </c>
      <c r="AH24" s="140">
        <f>ROUND(SUM(H22:J22,H27:J27,H32:J32)/(K22+K27+K32),3)</f>
        <v>7.5999999999999998E-2</v>
      </c>
      <c r="AI24" s="141">
        <f>ROUND(SUM(K22,K27,K32)*SUM($AE$21,$AE$26,$AE$31)*$AI$21/(SUM($K$21,$K$26,$K$31)*SUM(AE22,AE27,AE32)),2)</f>
        <v>0.73</v>
      </c>
    </row>
    <row r="25" spans="1:35" ht="15.95" customHeight="1" thickBot="1">
      <c r="A25" s="102"/>
      <c r="B25" s="106"/>
      <c r="C25" s="109"/>
      <c r="D25" s="33">
        <v>2036</v>
      </c>
      <c r="E25" s="55">
        <f>ROUND(E21*O_2036,0)</f>
        <v>115</v>
      </c>
      <c r="F25" s="45">
        <f>ROUND(F21*O_2036,0)</f>
        <v>0</v>
      </c>
      <c r="G25" s="45">
        <f>ROUND(G21*D_2036,0)</f>
        <v>12</v>
      </c>
      <c r="H25" s="45">
        <f>ROUND(H21*C_2036,0)</f>
        <v>7</v>
      </c>
      <c r="I25" s="45">
        <f>ROUND(I21*CP_2036,0)</f>
        <v>0</v>
      </c>
      <c r="J25" s="45">
        <f>ROUND(J21*A_2036,0)</f>
        <v>2</v>
      </c>
      <c r="K25" s="45">
        <f t="shared" si="13"/>
        <v>136</v>
      </c>
      <c r="L25" s="158">
        <f t="shared" si="4"/>
        <v>6.6000000000000003E-2</v>
      </c>
      <c r="M25" s="50">
        <f t="shared" si="0"/>
        <v>142.30000000000001</v>
      </c>
      <c r="N25" s="33">
        <v>2036</v>
      </c>
      <c r="O25" s="55">
        <f>ROUND(O21*O_2036,0)</f>
        <v>137</v>
      </c>
      <c r="P25" s="45">
        <f>ROUND(P21*O_2036,0)</f>
        <v>0</v>
      </c>
      <c r="Q25" s="45">
        <f>ROUND(Q21*D_2036,0)</f>
        <v>21</v>
      </c>
      <c r="R25" s="45">
        <f>ROUND(R21*C_2036,0)</f>
        <v>22</v>
      </c>
      <c r="S25" s="45">
        <f>ROUND(S21*CP_2036,0)</f>
        <v>0</v>
      </c>
      <c r="T25" s="45">
        <f>ROUND(T21*A_2036,0)</f>
        <v>7</v>
      </c>
      <c r="U25" s="45">
        <f t="shared" si="14"/>
        <v>187</v>
      </c>
      <c r="V25" s="50">
        <f t="shared" si="1"/>
        <v>207.3</v>
      </c>
      <c r="W25" s="112"/>
      <c r="X25" s="59">
        <v>2036</v>
      </c>
      <c r="Y25" s="55">
        <f>ROUND(Y21*O_2036,0)</f>
        <v>137</v>
      </c>
      <c r="Z25" s="45">
        <f>ROUND(Z21*O_2036,0)</f>
        <v>0</v>
      </c>
      <c r="AA25" s="45">
        <f>ROUND(AA21*D_2036,0)</f>
        <v>21</v>
      </c>
      <c r="AB25" s="45">
        <f>ROUND(AB21*C_2036,0)</f>
        <v>22</v>
      </c>
      <c r="AC25" s="45">
        <f>ROUND(AC21*CP_2036,0)</f>
        <v>0</v>
      </c>
      <c r="AD25" s="45">
        <f>ROUND(AD21*A_2036,0)</f>
        <v>7</v>
      </c>
      <c r="AE25" s="45">
        <f t="shared" si="15"/>
        <v>187</v>
      </c>
      <c r="AF25" s="50">
        <f t="shared" si="2"/>
        <v>207.3</v>
      </c>
      <c r="AG25" s="139"/>
      <c r="AH25" s="140"/>
      <c r="AI25" s="142"/>
    </row>
    <row r="26" spans="1:35" ht="15.95" customHeight="1">
      <c r="A26" s="102"/>
      <c r="B26" s="104" t="s">
        <v>25</v>
      </c>
      <c r="C26" s="107" t="s">
        <v>26</v>
      </c>
      <c r="D26" s="35" t="s">
        <v>46</v>
      </c>
      <c r="E26" s="52">
        <v>31</v>
      </c>
      <c r="F26" s="51">
        <v>1</v>
      </c>
      <c r="G26" s="51">
        <v>1</v>
      </c>
      <c r="H26" s="51">
        <v>1</v>
      </c>
      <c r="I26" s="51">
        <v>0</v>
      </c>
      <c r="J26" s="51">
        <v>1</v>
      </c>
      <c r="K26" s="46">
        <f>SUM(E26:J26)</f>
        <v>35</v>
      </c>
      <c r="L26" s="155">
        <f t="shared" si="4"/>
        <v>5.7000000000000002E-2</v>
      </c>
      <c r="M26" s="47">
        <f t="shared" si="0"/>
        <v>35.900000000000006</v>
      </c>
      <c r="N26" s="35" t="s">
        <v>46</v>
      </c>
      <c r="O26" s="52">
        <v>48</v>
      </c>
      <c r="P26" s="51">
        <v>6</v>
      </c>
      <c r="Q26" s="51">
        <v>0</v>
      </c>
      <c r="R26" s="51">
        <v>0</v>
      </c>
      <c r="S26" s="51">
        <v>0</v>
      </c>
      <c r="T26" s="51">
        <v>6</v>
      </c>
      <c r="U26" s="46">
        <f>SUM(O26:T26)</f>
        <v>60</v>
      </c>
      <c r="V26" s="47">
        <f t="shared" si="1"/>
        <v>61.2</v>
      </c>
      <c r="W26" s="110" t="s">
        <v>51</v>
      </c>
      <c r="X26" s="56" t="s">
        <v>46</v>
      </c>
      <c r="Y26" s="52">
        <v>48</v>
      </c>
      <c r="Z26" s="51">
        <v>6</v>
      </c>
      <c r="AA26" s="51">
        <v>0</v>
      </c>
      <c r="AB26" s="51">
        <v>0</v>
      </c>
      <c r="AC26" s="51">
        <v>0</v>
      </c>
      <c r="AD26" s="51">
        <v>6</v>
      </c>
      <c r="AE26" s="46">
        <f>SUM(Y26:AD26)</f>
        <v>60</v>
      </c>
      <c r="AF26" s="47">
        <f t="shared" si="2"/>
        <v>61.2</v>
      </c>
      <c r="AG26" s="139"/>
      <c r="AH26" s="140"/>
      <c r="AI26" s="143"/>
    </row>
    <row r="27" spans="1:35" ht="15.95" customHeight="1">
      <c r="A27" s="102"/>
      <c r="B27" s="105"/>
      <c r="C27" s="108"/>
      <c r="D27" s="10">
        <v>2021</v>
      </c>
      <c r="E27" s="53">
        <f>ROUND(E26*O_2021,0)</f>
        <v>35</v>
      </c>
      <c r="F27" s="43">
        <f>ROUND(F26*O_2021,0)</f>
        <v>1</v>
      </c>
      <c r="G27" s="43">
        <f>ROUND(G26*D_2021,0)</f>
        <v>1</v>
      </c>
      <c r="H27" s="43">
        <f>ROUND(H26*C_2021,0)</f>
        <v>1</v>
      </c>
      <c r="I27" s="43">
        <f>ROUND(I26*CP_2021,0)</f>
        <v>0</v>
      </c>
      <c r="J27" s="43">
        <f>ROUND(J26*A_2021,0)</f>
        <v>1</v>
      </c>
      <c r="K27" s="43">
        <f t="shared" ref="K27:K30" si="16">SUM(E27:J27)</f>
        <v>39</v>
      </c>
      <c r="L27" s="156">
        <f t="shared" si="4"/>
        <v>5.0999999999999997E-2</v>
      </c>
      <c r="M27" s="48">
        <f t="shared" si="0"/>
        <v>39.900000000000006</v>
      </c>
      <c r="N27" s="10">
        <v>2021</v>
      </c>
      <c r="O27" s="53">
        <f>ROUND(O26*O_2021,0)</f>
        <v>54</v>
      </c>
      <c r="P27" s="43">
        <f>ROUND(P26*O_2021,0)</f>
        <v>7</v>
      </c>
      <c r="Q27" s="43">
        <f>ROUND(Q26*D_2021,0)</f>
        <v>0</v>
      </c>
      <c r="R27" s="43">
        <f>ROUND(R26*C_2021,0)</f>
        <v>0</v>
      </c>
      <c r="S27" s="43">
        <f>ROUND(S26*CP_2021,0)</f>
        <v>0</v>
      </c>
      <c r="T27" s="43">
        <f>ROUND(T26*A_2021,0)</f>
        <v>6</v>
      </c>
      <c r="U27" s="43">
        <f t="shared" ref="U27:U30" si="17">SUM(O27:T27)</f>
        <v>67</v>
      </c>
      <c r="V27" s="48">
        <f t="shared" si="1"/>
        <v>67.7</v>
      </c>
      <c r="W27" s="111"/>
      <c r="X27" s="57">
        <v>2021</v>
      </c>
      <c r="Y27" s="53">
        <f>ROUND(Y26*O_2021,0)</f>
        <v>54</v>
      </c>
      <c r="Z27" s="43">
        <f>ROUND(Z26*O_2021,0)</f>
        <v>7</v>
      </c>
      <c r="AA27" s="43">
        <f>ROUND(AA26*D_2021,0)</f>
        <v>0</v>
      </c>
      <c r="AB27" s="43">
        <f>ROUND(AB26*C_2021,0)</f>
        <v>0</v>
      </c>
      <c r="AC27" s="43">
        <f>ROUND(AC26*CP_2021,0)</f>
        <v>0</v>
      </c>
      <c r="AD27" s="43">
        <f>ROUND(AD26*A_2021,0)</f>
        <v>6</v>
      </c>
      <c r="AE27" s="43">
        <f t="shared" ref="AE27:AE30" si="18">SUM(Y27:AD27)</f>
        <v>67</v>
      </c>
      <c r="AF27" s="48">
        <f t="shared" si="2"/>
        <v>67.7</v>
      </c>
      <c r="AG27" s="144">
        <v>2026</v>
      </c>
      <c r="AH27" s="122">
        <f>ROUND(SUM(H23:J23,H28:J28,H33:J33)/(K23+K28+K33),3)</f>
        <v>8.1000000000000003E-2</v>
      </c>
      <c r="AI27" s="147">
        <f>ROUND(SUM(K23,K28,K33)*SUM($AE$21,$AE$26,$AE$31)*$AI$21/(SUM($K$21,$K$26,$K$31)*SUM(AE23,AE28,AE33)),2)</f>
        <v>0.73</v>
      </c>
    </row>
    <row r="28" spans="1:35" ht="15.95" customHeight="1">
      <c r="A28" s="102"/>
      <c r="B28" s="105"/>
      <c r="C28" s="108"/>
      <c r="D28" s="17">
        <v>2026</v>
      </c>
      <c r="E28" s="54">
        <f>ROUND(E26*O_2026,0)</f>
        <v>39</v>
      </c>
      <c r="F28" s="44">
        <f>ROUND(F26*O_2026,0)</f>
        <v>1</v>
      </c>
      <c r="G28" s="44">
        <f>ROUND(G26*D_2026,0)</f>
        <v>1</v>
      </c>
      <c r="H28" s="44">
        <f>ROUND(H26*C_2026,0)</f>
        <v>1</v>
      </c>
      <c r="I28" s="44">
        <f>ROUND(I26*CP_2026,0)</f>
        <v>0</v>
      </c>
      <c r="J28" s="44">
        <f>ROUND(J26*A_2026,0)</f>
        <v>1</v>
      </c>
      <c r="K28" s="44">
        <f t="shared" si="16"/>
        <v>43</v>
      </c>
      <c r="L28" s="157">
        <f t="shared" si="4"/>
        <v>4.7E-2</v>
      </c>
      <c r="M28" s="49">
        <f t="shared" si="0"/>
        <v>43.900000000000006</v>
      </c>
      <c r="N28" s="17">
        <v>2026</v>
      </c>
      <c r="O28" s="54">
        <f>ROUND(O26*O_2026,0)</f>
        <v>60</v>
      </c>
      <c r="P28" s="44">
        <f>ROUND(P26*O_2026,0)</f>
        <v>8</v>
      </c>
      <c r="Q28" s="44">
        <f>ROUND(Q26*D_2026,0)</f>
        <v>0</v>
      </c>
      <c r="R28" s="44">
        <f>ROUND(R26*C_2026,0)</f>
        <v>0</v>
      </c>
      <c r="S28" s="44">
        <f>ROUND(S26*CP_2026,0)</f>
        <v>0</v>
      </c>
      <c r="T28" s="44">
        <f>ROUND(T26*A_2026,0)</f>
        <v>6</v>
      </c>
      <c r="U28" s="44">
        <f t="shared" si="17"/>
        <v>74</v>
      </c>
      <c r="V28" s="49">
        <f t="shared" si="1"/>
        <v>74.2</v>
      </c>
      <c r="W28" s="111"/>
      <c r="X28" s="58">
        <v>2026</v>
      </c>
      <c r="Y28" s="54">
        <f>ROUND(Y26*O_2026,0)</f>
        <v>60</v>
      </c>
      <c r="Z28" s="44">
        <f>ROUND(Z26*O_2026,0)</f>
        <v>8</v>
      </c>
      <c r="AA28" s="44">
        <f>ROUND(AA26*D_2026,0)</f>
        <v>0</v>
      </c>
      <c r="AB28" s="44">
        <f>ROUND(AB26*C_2026,0)</f>
        <v>0</v>
      </c>
      <c r="AC28" s="44">
        <f>ROUND(AC26*CP_2026,0)</f>
        <v>0</v>
      </c>
      <c r="AD28" s="44">
        <f>ROUND(AD26*A_2026,0)</f>
        <v>6</v>
      </c>
      <c r="AE28" s="44">
        <f t="shared" si="18"/>
        <v>74</v>
      </c>
      <c r="AF28" s="49">
        <f t="shared" si="2"/>
        <v>74.2</v>
      </c>
      <c r="AG28" s="144"/>
      <c r="AH28" s="122"/>
      <c r="AI28" s="148"/>
    </row>
    <row r="29" spans="1:35" ht="15.95" customHeight="1">
      <c r="A29" s="102"/>
      <c r="B29" s="105"/>
      <c r="C29" s="108"/>
      <c r="D29" s="10">
        <v>2031</v>
      </c>
      <c r="E29" s="53">
        <f>ROUND(E26*O_2031,0)</f>
        <v>43</v>
      </c>
      <c r="F29" s="43">
        <f>ROUND(F26*O_2031,0)</f>
        <v>1</v>
      </c>
      <c r="G29" s="43">
        <f>ROUND(G26*D_2031,0)</f>
        <v>1</v>
      </c>
      <c r="H29" s="43">
        <f>ROUND(H26*C_2031,0)</f>
        <v>1</v>
      </c>
      <c r="I29" s="43">
        <f>ROUND(I26*CP_2031,0)</f>
        <v>0</v>
      </c>
      <c r="J29" s="43">
        <f>ROUND(J26*A_2031,0)</f>
        <v>1</v>
      </c>
      <c r="K29" s="43">
        <f t="shared" si="16"/>
        <v>47</v>
      </c>
      <c r="L29" s="156">
        <f t="shared" si="4"/>
        <v>4.2999999999999997E-2</v>
      </c>
      <c r="M29" s="48">
        <f t="shared" si="0"/>
        <v>47.900000000000006</v>
      </c>
      <c r="N29" s="10">
        <v>2031</v>
      </c>
      <c r="O29" s="53">
        <f>ROUND(O26*O_2031,0)</f>
        <v>66</v>
      </c>
      <c r="P29" s="43">
        <f>ROUND(P26*O_2031,0)</f>
        <v>8</v>
      </c>
      <c r="Q29" s="43">
        <f>ROUND(Q26*D_2031,0)</f>
        <v>0</v>
      </c>
      <c r="R29" s="43">
        <f>ROUND(R26*C_2031,0)</f>
        <v>0</v>
      </c>
      <c r="S29" s="43">
        <f>ROUND(S26*CP_2031,0)</f>
        <v>0</v>
      </c>
      <c r="T29" s="43">
        <f>ROUND(T26*A_2031,0)</f>
        <v>6</v>
      </c>
      <c r="U29" s="43">
        <f t="shared" si="17"/>
        <v>80</v>
      </c>
      <c r="V29" s="48">
        <f t="shared" si="1"/>
        <v>80.2</v>
      </c>
      <c r="W29" s="111"/>
      <c r="X29" s="57">
        <v>2031</v>
      </c>
      <c r="Y29" s="53">
        <f>ROUND(Y26*O_2031,0)</f>
        <v>66</v>
      </c>
      <c r="Z29" s="43">
        <f>ROUND(Z26*O_2031,0)</f>
        <v>8</v>
      </c>
      <c r="AA29" s="43">
        <f>ROUND(AA26*D_2031,0)</f>
        <v>0</v>
      </c>
      <c r="AB29" s="43">
        <f>ROUND(AB26*C_2031,0)</f>
        <v>0</v>
      </c>
      <c r="AC29" s="43">
        <f>ROUND(AC26*CP_2031,0)</f>
        <v>0</v>
      </c>
      <c r="AD29" s="43">
        <f>ROUND(AD26*A_2031,0)</f>
        <v>6</v>
      </c>
      <c r="AE29" s="43">
        <f t="shared" si="18"/>
        <v>80</v>
      </c>
      <c r="AF29" s="48">
        <f t="shared" si="2"/>
        <v>80.2</v>
      </c>
      <c r="AG29" s="144"/>
      <c r="AH29" s="122"/>
      <c r="AI29" s="150"/>
    </row>
    <row r="30" spans="1:35" ht="15.95" customHeight="1" thickBot="1">
      <c r="A30" s="102"/>
      <c r="B30" s="106"/>
      <c r="C30" s="109"/>
      <c r="D30" s="33">
        <v>2036</v>
      </c>
      <c r="E30" s="55">
        <f>ROUND(E26*O_2036,0)</f>
        <v>47</v>
      </c>
      <c r="F30" s="45">
        <f>ROUND(F26*O_2036,0)</f>
        <v>2</v>
      </c>
      <c r="G30" s="45">
        <f>ROUND(G26*D_2036,0)</f>
        <v>1</v>
      </c>
      <c r="H30" s="45">
        <f>ROUND(H26*C_2036,0)</f>
        <v>1</v>
      </c>
      <c r="I30" s="45">
        <f>ROUND(I26*CP_2036,0)</f>
        <v>0</v>
      </c>
      <c r="J30" s="45">
        <f>ROUND(J26*A_2036,0)</f>
        <v>1</v>
      </c>
      <c r="K30" s="45">
        <f t="shared" si="16"/>
        <v>52</v>
      </c>
      <c r="L30" s="158">
        <f t="shared" si="4"/>
        <v>3.7999999999999999E-2</v>
      </c>
      <c r="M30" s="50">
        <f t="shared" si="0"/>
        <v>52.400000000000006</v>
      </c>
      <c r="N30" s="33">
        <v>2036</v>
      </c>
      <c r="O30" s="55">
        <f>ROUND(O26*O_2036,0)</f>
        <v>73</v>
      </c>
      <c r="P30" s="45">
        <f>ROUND(P26*O_2036,0)</f>
        <v>9</v>
      </c>
      <c r="Q30" s="45">
        <f>ROUND(Q26*D_2036,0)</f>
        <v>0</v>
      </c>
      <c r="R30" s="45">
        <f>ROUND(R26*C_2036,0)</f>
        <v>0</v>
      </c>
      <c r="S30" s="45">
        <f>ROUND(S26*CP_2036,0)</f>
        <v>0</v>
      </c>
      <c r="T30" s="45">
        <f>ROUND(T26*A_2036,0)</f>
        <v>7</v>
      </c>
      <c r="U30" s="45">
        <f t="shared" si="17"/>
        <v>89</v>
      </c>
      <c r="V30" s="50">
        <f t="shared" si="1"/>
        <v>89.4</v>
      </c>
      <c r="W30" s="112"/>
      <c r="X30" s="59">
        <v>2036</v>
      </c>
      <c r="Y30" s="55">
        <f>ROUND(Y26*O_2036,0)</f>
        <v>73</v>
      </c>
      <c r="Z30" s="45">
        <f>ROUND(Z26*O_2036,0)</f>
        <v>9</v>
      </c>
      <c r="AA30" s="45">
        <f>ROUND(AA26*D_2036,0)</f>
        <v>0</v>
      </c>
      <c r="AB30" s="45">
        <f>ROUND(AB26*C_2036,0)</f>
        <v>0</v>
      </c>
      <c r="AC30" s="45">
        <f>ROUND(AC26*CP_2036,0)</f>
        <v>0</v>
      </c>
      <c r="AD30" s="45">
        <f>ROUND(AD26*A_2036,0)</f>
        <v>7</v>
      </c>
      <c r="AE30" s="45">
        <f t="shared" si="18"/>
        <v>89</v>
      </c>
      <c r="AF30" s="50">
        <f t="shared" si="2"/>
        <v>89.4</v>
      </c>
      <c r="AG30" s="139">
        <v>2031</v>
      </c>
      <c r="AH30" s="140">
        <f>ROUND(SUM(H24:J24,H29:J29,H34:J34)/(K24+K29+K34),3)</f>
        <v>7.3999999999999996E-2</v>
      </c>
      <c r="AI30" s="141">
        <f>ROUND(SUM(K24,K29,K34)*SUM($AE$21,$AE$26,$AE$31)*$AI$21/(SUM($K$21,$K$26,$K$31)*SUM(AE24,AE29,AE34)),2)</f>
        <v>0.73</v>
      </c>
    </row>
    <row r="31" spans="1:35" ht="15.95" customHeight="1">
      <c r="A31" s="102"/>
      <c r="B31" s="104" t="s">
        <v>27</v>
      </c>
      <c r="C31" s="107" t="s">
        <v>28</v>
      </c>
      <c r="D31" s="35" t="s">
        <v>46</v>
      </c>
      <c r="E31" s="52">
        <v>8</v>
      </c>
      <c r="F31" s="51">
        <v>1</v>
      </c>
      <c r="G31" s="51">
        <v>1</v>
      </c>
      <c r="H31" s="51">
        <v>0</v>
      </c>
      <c r="I31" s="51">
        <v>2</v>
      </c>
      <c r="J31" s="51">
        <v>0</v>
      </c>
      <c r="K31" s="46">
        <f>SUM(E31:J31)</f>
        <v>12</v>
      </c>
      <c r="L31" s="155">
        <f t="shared" si="4"/>
        <v>0.16700000000000001</v>
      </c>
      <c r="M31" s="47">
        <f t="shared" si="0"/>
        <v>14.5</v>
      </c>
      <c r="N31" s="35" t="s">
        <v>46</v>
      </c>
      <c r="O31" s="52">
        <v>12</v>
      </c>
      <c r="P31" s="51">
        <v>0</v>
      </c>
      <c r="Q31" s="51">
        <v>6</v>
      </c>
      <c r="R31" s="51">
        <v>0</v>
      </c>
      <c r="S31" s="51">
        <v>0</v>
      </c>
      <c r="T31" s="51">
        <v>0</v>
      </c>
      <c r="U31" s="46">
        <f>SUM(O31:T31)</f>
        <v>18</v>
      </c>
      <c r="V31" s="47">
        <f t="shared" si="1"/>
        <v>18</v>
      </c>
      <c r="W31" s="110" t="s">
        <v>53</v>
      </c>
      <c r="X31" s="56" t="s">
        <v>46</v>
      </c>
      <c r="Y31" s="52">
        <v>12</v>
      </c>
      <c r="Z31" s="51">
        <v>0</v>
      </c>
      <c r="AA31" s="51">
        <v>0</v>
      </c>
      <c r="AB31" s="51">
        <v>0</v>
      </c>
      <c r="AC31" s="51">
        <v>12</v>
      </c>
      <c r="AD31" s="51">
        <v>0</v>
      </c>
      <c r="AE31" s="46">
        <f>SUM(Y31:AD31)</f>
        <v>24</v>
      </c>
      <c r="AF31" s="47">
        <f t="shared" si="2"/>
        <v>42</v>
      </c>
      <c r="AG31" s="139"/>
      <c r="AH31" s="140"/>
      <c r="AI31" s="142"/>
    </row>
    <row r="32" spans="1:35" ht="15.95" customHeight="1">
      <c r="A32" s="102"/>
      <c r="B32" s="105"/>
      <c r="C32" s="108"/>
      <c r="D32" s="10">
        <v>2021</v>
      </c>
      <c r="E32" s="53">
        <f>ROUND(E31*O_2021,0)</f>
        <v>9</v>
      </c>
      <c r="F32" s="43">
        <f>ROUND(F31*O_2021,0)</f>
        <v>1</v>
      </c>
      <c r="G32" s="43">
        <f>ROUND(G31*D_2021,0)</f>
        <v>1</v>
      </c>
      <c r="H32" s="43">
        <f>ROUND(H31*C_2021,0)</f>
        <v>0</v>
      </c>
      <c r="I32" s="43">
        <f>ROUND(I31*CP_2021,0)</f>
        <v>2</v>
      </c>
      <c r="J32" s="43">
        <f>ROUND(J31*A_2021,0)</f>
        <v>0</v>
      </c>
      <c r="K32" s="43">
        <f t="shared" ref="K32:K35" si="19">SUM(E32:J32)</f>
        <v>13</v>
      </c>
      <c r="L32" s="156">
        <f t="shared" si="4"/>
        <v>0.154</v>
      </c>
      <c r="M32" s="48">
        <f t="shared" si="0"/>
        <v>15.5</v>
      </c>
      <c r="N32" s="10">
        <v>2021</v>
      </c>
      <c r="O32" s="53">
        <f>ROUND(O31*O_2021,0)</f>
        <v>14</v>
      </c>
      <c r="P32" s="43">
        <f>ROUND(P31*O_2021,0)</f>
        <v>0</v>
      </c>
      <c r="Q32" s="43">
        <f>ROUND(Q31*D_2021,0)</f>
        <v>6</v>
      </c>
      <c r="R32" s="43">
        <f>ROUND(R31*C_2021,0)</f>
        <v>0</v>
      </c>
      <c r="S32" s="43">
        <f>ROUND(S31*CP_2021,0)</f>
        <v>0</v>
      </c>
      <c r="T32" s="43">
        <f>ROUND(T31*A_2021,0)</f>
        <v>0</v>
      </c>
      <c r="U32" s="43">
        <f t="shared" ref="U32:U35" si="20">SUM(O32:T32)</f>
        <v>20</v>
      </c>
      <c r="V32" s="48">
        <f t="shared" si="1"/>
        <v>20</v>
      </c>
      <c r="W32" s="111"/>
      <c r="X32" s="57">
        <v>2021</v>
      </c>
      <c r="Y32" s="53">
        <f>ROUND(Y31*O_2021,0)</f>
        <v>14</v>
      </c>
      <c r="Z32" s="43">
        <f>ROUND(Z31*O_2021,0)</f>
        <v>0</v>
      </c>
      <c r="AA32" s="43">
        <f>ROUND(AA31*D_2021,0)</f>
        <v>0</v>
      </c>
      <c r="AB32" s="43">
        <f>ROUND(AB31*C_2021,0)</f>
        <v>0</v>
      </c>
      <c r="AC32" s="43">
        <f>ROUND(AC31*CP_2021,0)</f>
        <v>14</v>
      </c>
      <c r="AD32" s="43">
        <f>ROUND(AD31*A_2021,0)</f>
        <v>0</v>
      </c>
      <c r="AE32" s="43">
        <f t="shared" ref="AE32:AE35" si="21">SUM(Y32:AD32)</f>
        <v>28</v>
      </c>
      <c r="AF32" s="48">
        <f t="shared" si="2"/>
        <v>49</v>
      </c>
      <c r="AG32" s="139"/>
      <c r="AH32" s="140"/>
      <c r="AI32" s="143"/>
    </row>
    <row r="33" spans="1:35" ht="15.95" customHeight="1">
      <c r="A33" s="102"/>
      <c r="B33" s="105"/>
      <c r="C33" s="108"/>
      <c r="D33" s="17">
        <v>2026</v>
      </c>
      <c r="E33" s="54">
        <f>ROUND(E31*O_2026,0)</f>
        <v>10</v>
      </c>
      <c r="F33" s="44">
        <f>ROUND(F31*O_2026,0)</f>
        <v>1</v>
      </c>
      <c r="G33" s="44">
        <f>ROUND(G31*D_2026,0)</f>
        <v>1</v>
      </c>
      <c r="H33" s="44">
        <f>ROUND(H31*C_2026,0)</f>
        <v>0</v>
      </c>
      <c r="I33" s="44">
        <f>ROUND(I31*CP_2026,0)</f>
        <v>3</v>
      </c>
      <c r="J33" s="44">
        <f>ROUND(J31*A_2026,0)</f>
        <v>0</v>
      </c>
      <c r="K33" s="44">
        <f t="shared" si="19"/>
        <v>15</v>
      </c>
      <c r="L33" s="157">
        <f t="shared" si="4"/>
        <v>0.2</v>
      </c>
      <c r="M33" s="49">
        <f t="shared" si="0"/>
        <v>19</v>
      </c>
      <c r="N33" s="17">
        <v>2026</v>
      </c>
      <c r="O33" s="54">
        <f>ROUND(O31*O_2026,0)</f>
        <v>15</v>
      </c>
      <c r="P33" s="44">
        <f>ROUND(P31*O_2026,0)</f>
        <v>0</v>
      </c>
      <c r="Q33" s="44">
        <f>ROUND(Q31*D_2026,0)</f>
        <v>7</v>
      </c>
      <c r="R33" s="44">
        <f>ROUND(R31*C_2026,0)</f>
        <v>0</v>
      </c>
      <c r="S33" s="44">
        <f>ROUND(S31*CP_2026,0)</f>
        <v>0</v>
      </c>
      <c r="T33" s="44">
        <f>ROUND(T31*A_2026,0)</f>
        <v>0</v>
      </c>
      <c r="U33" s="44">
        <f t="shared" si="20"/>
        <v>22</v>
      </c>
      <c r="V33" s="49">
        <f t="shared" si="1"/>
        <v>22</v>
      </c>
      <c r="W33" s="111"/>
      <c r="X33" s="58">
        <v>2026</v>
      </c>
      <c r="Y33" s="54">
        <f>ROUND(Y31*O_2026,0)</f>
        <v>15</v>
      </c>
      <c r="Z33" s="44">
        <f>ROUND(Z31*O_2026,0)</f>
        <v>0</v>
      </c>
      <c r="AA33" s="44">
        <f>ROUND(AA31*D_2026,0)</f>
        <v>0</v>
      </c>
      <c r="AB33" s="44">
        <f>ROUND(AB31*C_2026,0)</f>
        <v>0</v>
      </c>
      <c r="AC33" s="44">
        <f>ROUND(AC31*CP_2026,0)</f>
        <v>16</v>
      </c>
      <c r="AD33" s="44">
        <f>ROUND(AD31*A_2026,0)</f>
        <v>0</v>
      </c>
      <c r="AE33" s="44">
        <f t="shared" si="21"/>
        <v>31</v>
      </c>
      <c r="AF33" s="49">
        <f t="shared" si="2"/>
        <v>55</v>
      </c>
      <c r="AG33" s="144">
        <v>2036</v>
      </c>
      <c r="AH33" s="122">
        <f>ROUND(SUM(H25:J25,H30:J30,H35:J35)/(K25+K30+K35),3)</f>
        <v>6.8000000000000005E-2</v>
      </c>
      <c r="AI33" s="147">
        <f>ROUND(SUM(K25,K30,K35)*SUM($AE$21,$AE$26,$AE$31)*$AI$21/(SUM($K$21,$K$26,$K$31)*SUM(AE25,AE30,AE35)),2)</f>
        <v>0.73</v>
      </c>
    </row>
    <row r="34" spans="1:35" ht="15.95" customHeight="1">
      <c r="A34" s="102"/>
      <c r="B34" s="105"/>
      <c r="C34" s="108"/>
      <c r="D34" s="10">
        <v>2031</v>
      </c>
      <c r="E34" s="53">
        <f>ROUND(E31*O_2031,0)</f>
        <v>11</v>
      </c>
      <c r="F34" s="43">
        <f>ROUND(F31*O_2031,0)</f>
        <v>1</v>
      </c>
      <c r="G34" s="43">
        <f>ROUND(G31*D_2031,0)</f>
        <v>1</v>
      </c>
      <c r="H34" s="43">
        <f>ROUND(H31*C_2031,0)</f>
        <v>0</v>
      </c>
      <c r="I34" s="43">
        <f>ROUND(I31*CP_2031,0)</f>
        <v>3</v>
      </c>
      <c r="J34" s="43">
        <f>ROUND(J31*A_2031,0)</f>
        <v>0</v>
      </c>
      <c r="K34" s="43">
        <f t="shared" si="19"/>
        <v>16</v>
      </c>
      <c r="L34" s="156">
        <f t="shared" si="4"/>
        <v>0.188</v>
      </c>
      <c r="M34" s="48">
        <f t="shared" si="0"/>
        <v>20</v>
      </c>
      <c r="N34" s="10">
        <v>2031</v>
      </c>
      <c r="O34" s="53">
        <f>ROUND(O31*O_2031,0)</f>
        <v>17</v>
      </c>
      <c r="P34" s="43">
        <f>ROUND(P31*O_2031,0)</f>
        <v>0</v>
      </c>
      <c r="Q34" s="43">
        <f>ROUND(Q31*D_2031,0)</f>
        <v>7</v>
      </c>
      <c r="R34" s="43">
        <f>ROUND(R31*C_2031,0)</f>
        <v>0</v>
      </c>
      <c r="S34" s="43">
        <f>ROUND(S31*CP_2031,0)</f>
        <v>0</v>
      </c>
      <c r="T34" s="43">
        <f>ROUND(T31*A_2031,0)</f>
        <v>0</v>
      </c>
      <c r="U34" s="43">
        <f t="shared" si="20"/>
        <v>24</v>
      </c>
      <c r="V34" s="48">
        <f t="shared" si="1"/>
        <v>24</v>
      </c>
      <c r="W34" s="111"/>
      <c r="X34" s="57">
        <v>2031</v>
      </c>
      <c r="Y34" s="53">
        <f>ROUND(Y31*O_2031,0)</f>
        <v>17</v>
      </c>
      <c r="Z34" s="43">
        <f>ROUND(Z31*O_2031,0)</f>
        <v>0</v>
      </c>
      <c r="AA34" s="43">
        <f>ROUND(AA31*D_2031,0)</f>
        <v>0</v>
      </c>
      <c r="AB34" s="43">
        <f>ROUND(AB31*C_2031,0)</f>
        <v>0</v>
      </c>
      <c r="AC34" s="43">
        <f>ROUND(AC31*CP_2031,0)</f>
        <v>18</v>
      </c>
      <c r="AD34" s="43">
        <f>ROUND(AD31*A_2031,0)</f>
        <v>0</v>
      </c>
      <c r="AE34" s="43">
        <f t="shared" si="21"/>
        <v>35</v>
      </c>
      <c r="AF34" s="48">
        <f t="shared" si="2"/>
        <v>62</v>
      </c>
      <c r="AG34" s="144"/>
      <c r="AH34" s="122"/>
      <c r="AI34" s="148"/>
    </row>
    <row r="35" spans="1:35" ht="15.95" customHeight="1" thickBot="1">
      <c r="A35" s="103"/>
      <c r="B35" s="106"/>
      <c r="C35" s="109"/>
      <c r="D35" s="33">
        <v>2036</v>
      </c>
      <c r="E35" s="55">
        <f>ROUND(E31*O_2036,0)</f>
        <v>12</v>
      </c>
      <c r="F35" s="45">
        <f>ROUND(F31*O_2036,0)</f>
        <v>2</v>
      </c>
      <c r="G35" s="45">
        <f>ROUND(G31*D_2036,0)</f>
        <v>1</v>
      </c>
      <c r="H35" s="45">
        <f>ROUND(H31*C_2036,0)</f>
        <v>0</v>
      </c>
      <c r="I35" s="45">
        <f>ROUND(I31*CP_2036,0)</f>
        <v>3</v>
      </c>
      <c r="J35" s="45">
        <f>ROUND(J31*A_2036,0)</f>
        <v>0</v>
      </c>
      <c r="K35" s="45">
        <f t="shared" si="19"/>
        <v>18</v>
      </c>
      <c r="L35" s="158">
        <f t="shared" si="4"/>
        <v>0.16700000000000001</v>
      </c>
      <c r="M35" s="50">
        <f t="shared" si="0"/>
        <v>21.5</v>
      </c>
      <c r="N35" s="33">
        <v>2036</v>
      </c>
      <c r="O35" s="55">
        <f>ROUND(O31*O_2036,0)</f>
        <v>18</v>
      </c>
      <c r="P35" s="45">
        <f>ROUND(P31*O_2036,0)</f>
        <v>0</v>
      </c>
      <c r="Q35" s="45">
        <f>ROUND(Q31*D_2036,0)</f>
        <v>7</v>
      </c>
      <c r="R35" s="45">
        <f>ROUND(R31*C_2036,0)</f>
        <v>0</v>
      </c>
      <c r="S35" s="45">
        <f>ROUND(S31*CP_2036,0)</f>
        <v>0</v>
      </c>
      <c r="T35" s="45">
        <f>ROUND(T31*A_2036,0)</f>
        <v>0</v>
      </c>
      <c r="U35" s="45">
        <f t="shared" si="20"/>
        <v>25</v>
      </c>
      <c r="V35" s="50">
        <f t="shared" si="1"/>
        <v>25</v>
      </c>
      <c r="W35" s="112"/>
      <c r="X35" s="59">
        <v>2036</v>
      </c>
      <c r="Y35" s="55">
        <f>ROUND(Y31*O_2036,0)</f>
        <v>18</v>
      </c>
      <c r="Z35" s="45">
        <f>ROUND(Z31*O_2036,0)</f>
        <v>0</v>
      </c>
      <c r="AA35" s="45">
        <f>ROUND(AA31*D_2036,0)</f>
        <v>0</v>
      </c>
      <c r="AB35" s="45">
        <f>ROUND(AB31*C_2036,0)</f>
        <v>0</v>
      </c>
      <c r="AC35" s="45">
        <f>ROUND(AC31*CP_2036,0)</f>
        <v>20</v>
      </c>
      <c r="AD35" s="45">
        <f>ROUND(AD31*A_2036,0)</f>
        <v>0</v>
      </c>
      <c r="AE35" s="45">
        <f t="shared" si="21"/>
        <v>38</v>
      </c>
      <c r="AF35" s="50">
        <f t="shared" si="2"/>
        <v>68</v>
      </c>
      <c r="AG35" s="145"/>
      <c r="AH35" s="146"/>
      <c r="AI35" s="149"/>
    </row>
    <row r="36" spans="1:35" ht="15.95" customHeight="1">
      <c r="A36" s="101" t="s">
        <v>30</v>
      </c>
      <c r="B36" s="104" t="s">
        <v>21</v>
      </c>
      <c r="C36" s="107" t="s">
        <v>24</v>
      </c>
      <c r="D36" s="35" t="s">
        <v>46</v>
      </c>
      <c r="E36" s="52">
        <v>30</v>
      </c>
      <c r="F36" s="51">
        <v>1</v>
      </c>
      <c r="G36" s="51">
        <v>1</v>
      </c>
      <c r="H36" s="51">
        <v>2</v>
      </c>
      <c r="I36" s="51">
        <v>0</v>
      </c>
      <c r="J36" s="51">
        <v>0</v>
      </c>
      <c r="K36" s="46">
        <f>SUM(E36:J36)</f>
        <v>34</v>
      </c>
      <c r="L36" s="155">
        <f t="shared" si="4"/>
        <v>5.8999999999999997E-2</v>
      </c>
      <c r="M36" s="47">
        <f t="shared" si="0"/>
        <v>34.9</v>
      </c>
      <c r="N36" s="35" t="s">
        <v>46</v>
      </c>
      <c r="O36" s="52">
        <v>24</v>
      </c>
      <c r="P36" s="51">
        <v>0</v>
      </c>
      <c r="Q36" s="51">
        <v>6</v>
      </c>
      <c r="R36" s="51">
        <v>0</v>
      </c>
      <c r="S36" s="51">
        <v>0</v>
      </c>
      <c r="T36" s="51">
        <v>0</v>
      </c>
      <c r="U36" s="46">
        <f>SUM(O36:T36)</f>
        <v>30</v>
      </c>
      <c r="V36" s="47">
        <f t="shared" si="1"/>
        <v>30</v>
      </c>
      <c r="W36" s="110" t="s">
        <v>54</v>
      </c>
      <c r="X36" s="56" t="s">
        <v>46</v>
      </c>
      <c r="Y36" s="52">
        <v>54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46">
        <f>SUM(Y36:AD36)</f>
        <v>54</v>
      </c>
      <c r="AF36" s="47">
        <f t="shared" si="2"/>
        <v>54</v>
      </c>
      <c r="AG36" s="119" t="s">
        <v>46</v>
      </c>
      <c r="AH36" s="121">
        <f>ROUND(SUM(H36:J36,H41:J41,H46:J46)/(K36+K41+K46),3)</f>
        <v>0.08</v>
      </c>
      <c r="AI36" s="123">
        <v>0.95</v>
      </c>
    </row>
    <row r="37" spans="1:35" ht="15.95" customHeight="1">
      <c r="A37" s="102"/>
      <c r="B37" s="105"/>
      <c r="C37" s="108"/>
      <c r="D37" s="10">
        <v>2021</v>
      </c>
      <c r="E37" s="53">
        <f>ROUND(E36*O_2021,0)</f>
        <v>34</v>
      </c>
      <c r="F37" s="43">
        <f>ROUND(F36*O_2021,0)</f>
        <v>1</v>
      </c>
      <c r="G37" s="43">
        <f>ROUND(G36*D_2021,0)</f>
        <v>1</v>
      </c>
      <c r="H37" s="43">
        <f>ROUND(H36*C_2021,0)</f>
        <v>2</v>
      </c>
      <c r="I37" s="43">
        <f>ROUND(I36*CP_2021,0)</f>
        <v>0</v>
      </c>
      <c r="J37" s="43">
        <f>ROUND(J36*A_2021,0)</f>
        <v>0</v>
      </c>
      <c r="K37" s="43">
        <f t="shared" ref="K37:K40" si="22">SUM(E37:J37)</f>
        <v>38</v>
      </c>
      <c r="L37" s="156">
        <f t="shared" si="4"/>
        <v>5.2999999999999999E-2</v>
      </c>
      <c r="M37" s="48">
        <f t="shared" si="0"/>
        <v>38.9</v>
      </c>
      <c r="N37" s="10">
        <v>2021</v>
      </c>
      <c r="O37" s="53">
        <f>ROUND(O36*O_2021,0)</f>
        <v>27</v>
      </c>
      <c r="P37" s="43">
        <f>ROUND(P36*O_2021,0)</f>
        <v>0</v>
      </c>
      <c r="Q37" s="43">
        <f>ROUND(Q36*D_2021,0)</f>
        <v>6</v>
      </c>
      <c r="R37" s="43">
        <f>ROUND(R36*C_2021,0)</f>
        <v>0</v>
      </c>
      <c r="S37" s="43">
        <f>ROUND(S36*CP_2021,0)</f>
        <v>0</v>
      </c>
      <c r="T37" s="43">
        <f>ROUND(T36*A_2021,0)</f>
        <v>0</v>
      </c>
      <c r="U37" s="43">
        <f t="shared" ref="U37:U40" si="23">SUM(O37:T37)</f>
        <v>33</v>
      </c>
      <c r="V37" s="48">
        <f t="shared" si="1"/>
        <v>33</v>
      </c>
      <c r="W37" s="111"/>
      <c r="X37" s="57">
        <v>2021</v>
      </c>
      <c r="Y37" s="53">
        <f>ROUND(Y36*O_2021,0)</f>
        <v>61</v>
      </c>
      <c r="Z37" s="43">
        <f>ROUND(Z36*O_2021,0)</f>
        <v>0</v>
      </c>
      <c r="AA37" s="43">
        <f>ROUND(AA36*D_2021,0)</f>
        <v>0</v>
      </c>
      <c r="AB37" s="43">
        <f>ROUND(AB36*C_2021,0)</f>
        <v>0</v>
      </c>
      <c r="AC37" s="43">
        <f>ROUND(AC36*CP_2021,0)</f>
        <v>0</v>
      </c>
      <c r="AD37" s="43">
        <f>ROUND(AD36*A_2021,0)</f>
        <v>0</v>
      </c>
      <c r="AE37" s="43">
        <f t="shared" ref="AE37:AE40" si="24">SUM(Y37:AD37)</f>
        <v>61</v>
      </c>
      <c r="AF37" s="48">
        <f t="shared" si="2"/>
        <v>61</v>
      </c>
      <c r="AG37" s="120"/>
      <c r="AH37" s="122"/>
      <c r="AI37" s="124"/>
    </row>
    <row r="38" spans="1:35" ht="15.95" customHeight="1">
      <c r="A38" s="102"/>
      <c r="B38" s="105"/>
      <c r="C38" s="108"/>
      <c r="D38" s="17">
        <v>2026</v>
      </c>
      <c r="E38" s="54">
        <f>ROUND(E36*O_2026,0)</f>
        <v>38</v>
      </c>
      <c r="F38" s="44">
        <f>ROUND(F36*O_2026,0)</f>
        <v>1</v>
      </c>
      <c r="G38" s="44">
        <f>ROUND(G36*D_2026,0)</f>
        <v>1</v>
      </c>
      <c r="H38" s="44">
        <f>ROUND(H36*C_2026,0)</f>
        <v>2</v>
      </c>
      <c r="I38" s="44">
        <f>ROUND(I36*CP_2026,0)</f>
        <v>0</v>
      </c>
      <c r="J38" s="44">
        <f>ROUND(J36*A_2026,0)</f>
        <v>0</v>
      </c>
      <c r="K38" s="44">
        <f t="shared" si="22"/>
        <v>42</v>
      </c>
      <c r="L38" s="157">
        <f t="shared" si="4"/>
        <v>4.8000000000000001E-2</v>
      </c>
      <c r="M38" s="49">
        <f t="shared" ref="M38:M65" si="25">E38*eO+F38*eJ+G38*eD+H38*eC+I38*eCP+J38*eA</f>
        <v>42.9</v>
      </c>
      <c r="N38" s="17">
        <v>2026</v>
      </c>
      <c r="O38" s="54">
        <f>ROUND(O36*O_2026,0)</f>
        <v>30</v>
      </c>
      <c r="P38" s="44">
        <f>ROUND(P36*O_2026,0)</f>
        <v>0</v>
      </c>
      <c r="Q38" s="44">
        <f>ROUND(Q36*D_2026,0)</f>
        <v>7</v>
      </c>
      <c r="R38" s="44">
        <f>ROUND(R36*C_2026,0)</f>
        <v>0</v>
      </c>
      <c r="S38" s="44">
        <f>ROUND(S36*CP_2026,0)</f>
        <v>0</v>
      </c>
      <c r="T38" s="44">
        <f>ROUND(T36*A_2026,0)</f>
        <v>0</v>
      </c>
      <c r="U38" s="44">
        <f t="shared" si="23"/>
        <v>37</v>
      </c>
      <c r="V38" s="49">
        <f t="shared" ref="V38:V65" si="26">O38*eO+P38*eJ+Q38*eD+R38*eC+S38*eCP+T38*eA</f>
        <v>37</v>
      </c>
      <c r="W38" s="111"/>
      <c r="X38" s="58">
        <v>2026</v>
      </c>
      <c r="Y38" s="54">
        <f>ROUND(Y36*O_2026,0)</f>
        <v>68</v>
      </c>
      <c r="Z38" s="44">
        <f>ROUND(Z36*O_2026,0)</f>
        <v>0</v>
      </c>
      <c r="AA38" s="44">
        <f>ROUND(AA36*D_2026,0)</f>
        <v>0</v>
      </c>
      <c r="AB38" s="44">
        <f>ROUND(AB36*C_2026,0)</f>
        <v>0</v>
      </c>
      <c r="AC38" s="44">
        <f>ROUND(AC36*CP_2026,0)</f>
        <v>0</v>
      </c>
      <c r="AD38" s="44">
        <f>ROUND(AD36*A_2026,0)</f>
        <v>0</v>
      </c>
      <c r="AE38" s="44">
        <f t="shared" si="24"/>
        <v>68</v>
      </c>
      <c r="AF38" s="49">
        <f t="shared" ref="AF38:AF65" si="27">Y38*eO+Z38*eJ+AA38*eD+AB38*eC+AC38*eCP+AD38*eA</f>
        <v>68</v>
      </c>
      <c r="AG38" s="120"/>
      <c r="AH38" s="122"/>
      <c r="AI38" s="125"/>
    </row>
    <row r="39" spans="1:35" ht="15.95" customHeight="1">
      <c r="A39" s="102"/>
      <c r="B39" s="105"/>
      <c r="C39" s="108"/>
      <c r="D39" s="10">
        <v>2031</v>
      </c>
      <c r="E39" s="53">
        <f>ROUND(E36*O_2031,0)</f>
        <v>42</v>
      </c>
      <c r="F39" s="43">
        <f>ROUND(F36*O_2031,0)</f>
        <v>1</v>
      </c>
      <c r="G39" s="43">
        <f>ROUND(G36*D_2031,0)</f>
        <v>1</v>
      </c>
      <c r="H39" s="43">
        <f>ROUND(H36*C_2031,0)</f>
        <v>2</v>
      </c>
      <c r="I39" s="43">
        <f>ROUND(I36*CP_2031,0)</f>
        <v>0</v>
      </c>
      <c r="J39" s="43">
        <f>ROUND(J36*A_2031,0)</f>
        <v>0</v>
      </c>
      <c r="K39" s="43">
        <f t="shared" si="22"/>
        <v>46</v>
      </c>
      <c r="L39" s="156">
        <f t="shared" si="4"/>
        <v>4.2999999999999997E-2</v>
      </c>
      <c r="M39" s="48">
        <f t="shared" si="25"/>
        <v>46.9</v>
      </c>
      <c r="N39" s="10">
        <v>2031</v>
      </c>
      <c r="O39" s="53">
        <f>ROUND(O36*O_2031,0)</f>
        <v>33</v>
      </c>
      <c r="P39" s="43">
        <f>ROUND(P36*O_2031,0)</f>
        <v>0</v>
      </c>
      <c r="Q39" s="43">
        <f>ROUND(Q36*D_2031,0)</f>
        <v>7</v>
      </c>
      <c r="R39" s="43">
        <f>ROUND(R36*C_2031,0)</f>
        <v>0</v>
      </c>
      <c r="S39" s="43">
        <f>ROUND(S36*CP_2031,0)</f>
        <v>0</v>
      </c>
      <c r="T39" s="43">
        <f>ROUND(T36*A_2031,0)</f>
        <v>0</v>
      </c>
      <c r="U39" s="43">
        <f t="shared" si="23"/>
        <v>40</v>
      </c>
      <c r="V39" s="48">
        <f t="shared" si="26"/>
        <v>40</v>
      </c>
      <c r="W39" s="111"/>
      <c r="X39" s="57">
        <v>2031</v>
      </c>
      <c r="Y39" s="53">
        <f>ROUND(Y36*O_2031,0)</f>
        <v>75</v>
      </c>
      <c r="Z39" s="43">
        <f>ROUND(Z36*O_2031,0)</f>
        <v>0</v>
      </c>
      <c r="AA39" s="43">
        <f>ROUND(AA36*D_2031,0)</f>
        <v>0</v>
      </c>
      <c r="AB39" s="43">
        <f>ROUND(AB36*C_2031,0)</f>
        <v>0</v>
      </c>
      <c r="AC39" s="43">
        <f>ROUND(AC36*CP_2031,0)</f>
        <v>0</v>
      </c>
      <c r="AD39" s="43">
        <f>ROUND(AD36*A_2031,0)</f>
        <v>0</v>
      </c>
      <c r="AE39" s="43">
        <f t="shared" si="24"/>
        <v>75</v>
      </c>
      <c r="AF39" s="48">
        <f t="shared" si="27"/>
        <v>75</v>
      </c>
      <c r="AG39" s="139">
        <v>2021</v>
      </c>
      <c r="AH39" s="140">
        <f>ROUND(SUM(H37:J37,H42:J42,H47:J47)/(K37+K42+K47),3)</f>
        <v>7.8E-2</v>
      </c>
      <c r="AI39" s="141">
        <f>ROUND(SUM(K37,K42,K47)*SUM($AE$36,$AE$41,$AE$46)*$AI$36/(SUM($K$36,$K$41,$K$46)*SUM(AE37,AE42,AE47)),2)</f>
        <v>0.95</v>
      </c>
    </row>
    <row r="40" spans="1:35" ht="15.95" customHeight="1" thickBot="1">
      <c r="A40" s="102"/>
      <c r="B40" s="106"/>
      <c r="C40" s="109"/>
      <c r="D40" s="33">
        <v>2036</v>
      </c>
      <c r="E40" s="55">
        <f>ROUND(E36*O_2036,0)</f>
        <v>46</v>
      </c>
      <c r="F40" s="45">
        <f>ROUND(F36*O_2036,0)</f>
        <v>2</v>
      </c>
      <c r="G40" s="45">
        <f>ROUND(G36*D_2036,0)</f>
        <v>1</v>
      </c>
      <c r="H40" s="45">
        <f>ROUND(H36*C_2036,0)</f>
        <v>2</v>
      </c>
      <c r="I40" s="45">
        <f>ROUND(I36*CP_2036,0)</f>
        <v>0</v>
      </c>
      <c r="J40" s="45">
        <f>ROUND(J36*A_2036,0)</f>
        <v>0</v>
      </c>
      <c r="K40" s="45">
        <f t="shared" si="22"/>
        <v>51</v>
      </c>
      <c r="L40" s="158">
        <f t="shared" si="4"/>
        <v>3.9E-2</v>
      </c>
      <c r="M40" s="50">
        <f t="shared" si="25"/>
        <v>51.4</v>
      </c>
      <c r="N40" s="33">
        <v>2036</v>
      </c>
      <c r="O40" s="55">
        <f>ROUND(O36*O_2036,0)</f>
        <v>36</v>
      </c>
      <c r="P40" s="45">
        <f>ROUND(P36*O_2036,0)</f>
        <v>0</v>
      </c>
      <c r="Q40" s="45">
        <f>ROUND(Q36*D_2036,0)</f>
        <v>7</v>
      </c>
      <c r="R40" s="45">
        <f>ROUND(R36*C_2036,0)</f>
        <v>0</v>
      </c>
      <c r="S40" s="45">
        <f>ROUND(S36*CP_2036,0)</f>
        <v>0</v>
      </c>
      <c r="T40" s="45">
        <f>ROUND(T36*A_2036,0)</f>
        <v>0</v>
      </c>
      <c r="U40" s="45">
        <f t="shared" si="23"/>
        <v>43</v>
      </c>
      <c r="V40" s="50">
        <f t="shared" si="26"/>
        <v>43</v>
      </c>
      <c r="W40" s="112"/>
      <c r="X40" s="59">
        <v>2036</v>
      </c>
      <c r="Y40" s="55">
        <f>ROUND(Y36*O_2036,0)</f>
        <v>82</v>
      </c>
      <c r="Z40" s="45">
        <f>ROUND(Z36*O_2036,0)</f>
        <v>0</v>
      </c>
      <c r="AA40" s="45">
        <f>ROUND(AA36*D_2036,0)</f>
        <v>0</v>
      </c>
      <c r="AB40" s="45">
        <f>ROUND(AB36*C_2036,0)</f>
        <v>0</v>
      </c>
      <c r="AC40" s="45">
        <f>ROUND(AC36*CP_2036,0)</f>
        <v>0</v>
      </c>
      <c r="AD40" s="45">
        <f>ROUND(AD36*A_2036,0)</f>
        <v>0</v>
      </c>
      <c r="AE40" s="45">
        <f t="shared" si="24"/>
        <v>82</v>
      </c>
      <c r="AF40" s="50">
        <f t="shared" si="27"/>
        <v>82</v>
      </c>
      <c r="AG40" s="139"/>
      <c r="AH40" s="140"/>
      <c r="AI40" s="142"/>
    </row>
    <row r="41" spans="1:35" ht="15.95" customHeight="1">
      <c r="A41" s="102"/>
      <c r="B41" s="104" t="s">
        <v>25</v>
      </c>
      <c r="C41" s="107" t="s">
        <v>26</v>
      </c>
      <c r="D41" s="35" t="s">
        <v>46</v>
      </c>
      <c r="E41" s="52">
        <v>176</v>
      </c>
      <c r="F41" s="51">
        <v>3</v>
      </c>
      <c r="G41" s="51">
        <v>19</v>
      </c>
      <c r="H41" s="51">
        <v>14</v>
      </c>
      <c r="I41" s="51">
        <v>5</v>
      </c>
      <c r="J41" s="51">
        <v>1</v>
      </c>
      <c r="K41" s="46">
        <f>SUM(E41:J41)</f>
        <v>218</v>
      </c>
      <c r="L41" s="155">
        <f t="shared" si="4"/>
        <v>9.1999999999999998E-2</v>
      </c>
      <c r="M41" s="47">
        <f t="shared" si="25"/>
        <v>234.5</v>
      </c>
      <c r="N41" s="35" t="s">
        <v>46</v>
      </c>
      <c r="O41" s="52">
        <v>162</v>
      </c>
      <c r="P41" s="51">
        <v>6</v>
      </c>
      <c r="Q41" s="51">
        <v>18</v>
      </c>
      <c r="R41" s="51">
        <v>0</v>
      </c>
      <c r="S41" s="51">
        <v>0</v>
      </c>
      <c r="T41" s="51">
        <v>0</v>
      </c>
      <c r="U41" s="46">
        <f>SUM(O41:T41)</f>
        <v>186</v>
      </c>
      <c r="V41" s="47">
        <f t="shared" si="26"/>
        <v>183</v>
      </c>
      <c r="W41" s="110" t="s">
        <v>52</v>
      </c>
      <c r="X41" s="56" t="s">
        <v>46</v>
      </c>
      <c r="Y41" s="52">
        <v>192</v>
      </c>
      <c r="Z41" s="51">
        <v>6</v>
      </c>
      <c r="AA41" s="51">
        <v>24</v>
      </c>
      <c r="AB41" s="51">
        <v>24</v>
      </c>
      <c r="AC41" s="51">
        <v>6</v>
      </c>
      <c r="AD41" s="51">
        <v>0</v>
      </c>
      <c r="AE41" s="46">
        <f>SUM(Y41:AD41)</f>
        <v>252</v>
      </c>
      <c r="AF41" s="47">
        <f t="shared" si="27"/>
        <v>274.8</v>
      </c>
      <c r="AG41" s="139"/>
      <c r="AH41" s="140"/>
      <c r="AI41" s="143"/>
    </row>
    <row r="42" spans="1:35" ht="15.95" customHeight="1">
      <c r="A42" s="102"/>
      <c r="B42" s="105"/>
      <c r="C42" s="108"/>
      <c r="D42" s="10">
        <v>2021</v>
      </c>
      <c r="E42" s="53">
        <f>ROUND(E41*O_2021,0)</f>
        <v>199</v>
      </c>
      <c r="F42" s="43">
        <f>ROUND(F41*O_2021,0)</f>
        <v>3</v>
      </c>
      <c r="G42" s="43">
        <f>ROUND(G41*D_2021,0)</f>
        <v>20</v>
      </c>
      <c r="H42" s="43">
        <f>ROUND(H41*C_2021,0)</f>
        <v>15</v>
      </c>
      <c r="I42" s="43">
        <f>ROUND(I41*CP_2021,0)</f>
        <v>6</v>
      </c>
      <c r="J42" s="43">
        <f>ROUND(J41*A_2021,0)</f>
        <v>1</v>
      </c>
      <c r="K42" s="43">
        <f t="shared" ref="K42:K45" si="28">SUM(E42:J42)</f>
        <v>244</v>
      </c>
      <c r="L42" s="156">
        <f t="shared" si="4"/>
        <v>0.09</v>
      </c>
      <c r="M42" s="48">
        <f t="shared" si="25"/>
        <v>262.7</v>
      </c>
      <c r="N42" s="10">
        <v>2021</v>
      </c>
      <c r="O42" s="53">
        <f>ROUND(O41*O_2021,0)</f>
        <v>183</v>
      </c>
      <c r="P42" s="43">
        <f>ROUND(P41*O_2021,0)</f>
        <v>7</v>
      </c>
      <c r="Q42" s="43">
        <f>ROUND(Q41*D_2021,0)</f>
        <v>19</v>
      </c>
      <c r="R42" s="43">
        <f>ROUND(R41*C_2021,0)</f>
        <v>0</v>
      </c>
      <c r="S42" s="43">
        <f>ROUND(S41*CP_2021,0)</f>
        <v>0</v>
      </c>
      <c r="T42" s="43">
        <f>ROUND(T41*A_2021,0)</f>
        <v>0</v>
      </c>
      <c r="U42" s="43">
        <f t="shared" ref="U42:U45" si="29">SUM(O42:T42)</f>
        <v>209</v>
      </c>
      <c r="V42" s="48">
        <f t="shared" si="26"/>
        <v>205.5</v>
      </c>
      <c r="W42" s="111"/>
      <c r="X42" s="57">
        <v>2021</v>
      </c>
      <c r="Y42" s="53">
        <f>ROUND(Y41*O_2021,0)</f>
        <v>217</v>
      </c>
      <c r="Z42" s="43">
        <f>ROUND(Z41*O_2021,0)</f>
        <v>7</v>
      </c>
      <c r="AA42" s="43">
        <f>ROUND(AA41*D_2021,0)</f>
        <v>25</v>
      </c>
      <c r="AB42" s="43">
        <f>ROUND(AB41*C_2021,0)</f>
        <v>25</v>
      </c>
      <c r="AC42" s="43">
        <f>ROUND(AC41*CP_2021,0)</f>
        <v>7</v>
      </c>
      <c r="AD42" s="43">
        <f>ROUND(AD41*A_2021,0)</f>
        <v>0</v>
      </c>
      <c r="AE42" s="43">
        <f t="shared" ref="AE42:AE45" si="30">SUM(Y42:AD42)</f>
        <v>281</v>
      </c>
      <c r="AF42" s="48">
        <f t="shared" si="27"/>
        <v>305.5</v>
      </c>
      <c r="AG42" s="144">
        <v>2026</v>
      </c>
      <c r="AH42" s="122">
        <f>ROUND(SUM(H38:J38,H43:J43,H48:J48)/(K38+K43+K48),3)</f>
        <v>7.2999999999999995E-2</v>
      </c>
      <c r="AI42" s="147">
        <f>ROUND(SUM(K38,K43,K48)*SUM($AE$36,$AE$41,$AE$46)*$AI$36/(SUM($K$36,$K$41,$K$46)*SUM(AE38,AE43,AE48)),2)</f>
        <v>0.95</v>
      </c>
    </row>
    <row r="43" spans="1:35" ht="15.95" customHeight="1">
      <c r="A43" s="102"/>
      <c r="B43" s="105"/>
      <c r="C43" s="108"/>
      <c r="D43" s="17">
        <v>2026</v>
      </c>
      <c r="E43" s="54">
        <f>ROUND(E41*O_2026,0)</f>
        <v>221</v>
      </c>
      <c r="F43" s="44">
        <f>ROUND(F41*O_2026,0)</f>
        <v>4</v>
      </c>
      <c r="G43" s="44">
        <f>ROUND(G41*D_2026,0)</f>
        <v>21</v>
      </c>
      <c r="H43" s="44">
        <f>ROUND(H41*C_2026,0)</f>
        <v>15</v>
      </c>
      <c r="I43" s="44">
        <f>ROUND(I41*CP_2026,0)</f>
        <v>7</v>
      </c>
      <c r="J43" s="44">
        <f>ROUND(J41*A_2026,0)</f>
        <v>1</v>
      </c>
      <c r="K43" s="44">
        <f t="shared" si="28"/>
        <v>269</v>
      </c>
      <c r="L43" s="157">
        <f t="shared" si="4"/>
        <v>8.5999999999999993E-2</v>
      </c>
      <c r="M43" s="49">
        <f t="shared" si="25"/>
        <v>288.7</v>
      </c>
      <c r="N43" s="17">
        <v>2026</v>
      </c>
      <c r="O43" s="54">
        <f>ROUND(O41*O_2026,0)</f>
        <v>203</v>
      </c>
      <c r="P43" s="44">
        <f>ROUND(P41*O_2026,0)</f>
        <v>8</v>
      </c>
      <c r="Q43" s="44">
        <f>ROUND(Q41*D_2026,0)</f>
        <v>20</v>
      </c>
      <c r="R43" s="44">
        <f>ROUND(R41*C_2026,0)</f>
        <v>0</v>
      </c>
      <c r="S43" s="44">
        <f>ROUND(S41*CP_2026,0)</f>
        <v>0</v>
      </c>
      <c r="T43" s="44">
        <f>ROUND(T41*A_2026,0)</f>
        <v>0</v>
      </c>
      <c r="U43" s="44">
        <f t="shared" si="29"/>
        <v>231</v>
      </c>
      <c r="V43" s="49">
        <f t="shared" si="26"/>
        <v>227</v>
      </c>
      <c r="W43" s="111"/>
      <c r="X43" s="58">
        <v>2026</v>
      </c>
      <c r="Y43" s="54">
        <f>ROUND(Y41*O_2026,0)</f>
        <v>241</v>
      </c>
      <c r="Z43" s="44">
        <f>ROUND(Z41*O_2026,0)</f>
        <v>8</v>
      </c>
      <c r="AA43" s="44">
        <f>ROUND(AA41*D_2026,0)</f>
        <v>26</v>
      </c>
      <c r="AB43" s="44">
        <f>ROUND(AB41*C_2026,0)</f>
        <v>27</v>
      </c>
      <c r="AC43" s="44">
        <f>ROUND(AC41*CP_2026,0)</f>
        <v>8</v>
      </c>
      <c r="AD43" s="44">
        <f>ROUND(AD41*A_2026,0)</f>
        <v>0</v>
      </c>
      <c r="AE43" s="44">
        <f t="shared" si="30"/>
        <v>310</v>
      </c>
      <c r="AF43" s="49">
        <f t="shared" si="27"/>
        <v>336.9</v>
      </c>
      <c r="AG43" s="144"/>
      <c r="AH43" s="122"/>
      <c r="AI43" s="148"/>
    </row>
    <row r="44" spans="1:35" ht="15.95" customHeight="1">
      <c r="A44" s="102"/>
      <c r="B44" s="105"/>
      <c r="C44" s="108"/>
      <c r="D44" s="10">
        <v>2031</v>
      </c>
      <c r="E44" s="53">
        <f>ROUND(E41*O_2031,0)</f>
        <v>244</v>
      </c>
      <c r="F44" s="43">
        <f>ROUND(F41*O_2031,0)</f>
        <v>4</v>
      </c>
      <c r="G44" s="43">
        <f>ROUND(G41*D_2031,0)</f>
        <v>22</v>
      </c>
      <c r="H44" s="43">
        <f>ROUND(H41*C_2031,0)</f>
        <v>16</v>
      </c>
      <c r="I44" s="43">
        <f>ROUND(I41*CP_2031,0)</f>
        <v>7</v>
      </c>
      <c r="J44" s="43">
        <f>ROUND(J41*A_2031,0)</f>
        <v>1</v>
      </c>
      <c r="K44" s="43">
        <f t="shared" si="28"/>
        <v>294</v>
      </c>
      <c r="L44" s="156">
        <f t="shared" si="4"/>
        <v>8.2000000000000003E-2</v>
      </c>
      <c r="M44" s="48">
        <f t="shared" si="25"/>
        <v>314.39999999999998</v>
      </c>
      <c r="N44" s="10">
        <v>2031</v>
      </c>
      <c r="O44" s="53">
        <f>ROUND(O41*O_2031,0)</f>
        <v>224</v>
      </c>
      <c r="P44" s="43">
        <f>ROUND(P41*O_2031,0)</f>
        <v>8</v>
      </c>
      <c r="Q44" s="43">
        <f>ROUND(Q41*D_2031,0)</f>
        <v>21</v>
      </c>
      <c r="R44" s="43">
        <f>ROUND(R41*C_2031,0)</f>
        <v>0</v>
      </c>
      <c r="S44" s="43">
        <f>ROUND(S41*CP_2031,0)</f>
        <v>0</v>
      </c>
      <c r="T44" s="43">
        <f>ROUND(T41*A_2031,0)</f>
        <v>0</v>
      </c>
      <c r="U44" s="43">
        <f t="shared" si="29"/>
        <v>253</v>
      </c>
      <c r="V44" s="48">
        <f t="shared" si="26"/>
        <v>249</v>
      </c>
      <c r="W44" s="111"/>
      <c r="X44" s="57">
        <v>2031</v>
      </c>
      <c r="Y44" s="53">
        <f>ROUND(Y41*O_2031,0)</f>
        <v>266</v>
      </c>
      <c r="Z44" s="43">
        <f>ROUND(Z41*O_2031,0)</f>
        <v>8</v>
      </c>
      <c r="AA44" s="43">
        <f>ROUND(AA41*D_2031,0)</f>
        <v>27</v>
      </c>
      <c r="AB44" s="43">
        <f>ROUND(AB41*C_2031,0)</f>
        <v>28</v>
      </c>
      <c r="AC44" s="43">
        <f>ROUND(AC41*CP_2031,0)</f>
        <v>9</v>
      </c>
      <c r="AD44" s="43">
        <f>ROUND(AD41*A_2031,0)</f>
        <v>0</v>
      </c>
      <c r="AE44" s="43">
        <f t="shared" si="30"/>
        <v>338</v>
      </c>
      <c r="AF44" s="48">
        <f t="shared" si="27"/>
        <v>367.1</v>
      </c>
      <c r="AG44" s="144"/>
      <c r="AH44" s="122"/>
      <c r="AI44" s="150"/>
    </row>
    <row r="45" spans="1:35" ht="15.95" customHeight="1" thickBot="1">
      <c r="A45" s="102"/>
      <c r="B45" s="106"/>
      <c r="C45" s="109"/>
      <c r="D45" s="33">
        <v>2036</v>
      </c>
      <c r="E45" s="55">
        <f>ROUND(E41*O_2036,0)</f>
        <v>267</v>
      </c>
      <c r="F45" s="45">
        <f>ROUND(F41*O_2036,0)</f>
        <v>5</v>
      </c>
      <c r="G45" s="45">
        <f>ROUND(G41*D_2036,0)</f>
        <v>23</v>
      </c>
      <c r="H45" s="45">
        <f>ROUND(H41*C_2036,0)</f>
        <v>17</v>
      </c>
      <c r="I45" s="45">
        <f>ROUND(I41*CP_2036,0)</f>
        <v>8</v>
      </c>
      <c r="J45" s="45">
        <f>ROUND(J41*A_2036,0)</f>
        <v>1</v>
      </c>
      <c r="K45" s="45">
        <f t="shared" si="28"/>
        <v>321</v>
      </c>
      <c r="L45" s="158">
        <f t="shared" si="4"/>
        <v>8.1000000000000003E-2</v>
      </c>
      <c r="M45" s="50">
        <f t="shared" si="25"/>
        <v>343.09999999999997</v>
      </c>
      <c r="N45" s="33">
        <v>2036</v>
      </c>
      <c r="O45" s="55">
        <f>ROUND(O41*O_2036,0)</f>
        <v>246</v>
      </c>
      <c r="P45" s="45">
        <f>ROUND(P41*O_2036,0)</f>
        <v>9</v>
      </c>
      <c r="Q45" s="45">
        <f>ROUND(Q41*D_2036,0)</f>
        <v>21</v>
      </c>
      <c r="R45" s="45">
        <f>ROUND(R41*C_2036,0)</f>
        <v>0</v>
      </c>
      <c r="S45" s="45">
        <f>ROUND(S41*CP_2036,0)</f>
        <v>0</v>
      </c>
      <c r="T45" s="45">
        <f>ROUND(T41*A_2036,0)</f>
        <v>0</v>
      </c>
      <c r="U45" s="45">
        <f t="shared" si="29"/>
        <v>276</v>
      </c>
      <c r="V45" s="50">
        <f t="shared" si="26"/>
        <v>271.5</v>
      </c>
      <c r="W45" s="112"/>
      <c r="X45" s="59">
        <v>2036</v>
      </c>
      <c r="Y45" s="55">
        <f>ROUND(Y41*O_2036,0)</f>
        <v>291</v>
      </c>
      <c r="Z45" s="45">
        <f>ROUND(Z41*O_2036,0)</f>
        <v>9</v>
      </c>
      <c r="AA45" s="45">
        <f>ROUND(AA41*D_2036,0)</f>
        <v>29</v>
      </c>
      <c r="AB45" s="45">
        <f>ROUND(AB41*C_2036,0)</f>
        <v>29</v>
      </c>
      <c r="AC45" s="45">
        <f>ROUND(AC41*CP_2036,0)</f>
        <v>10</v>
      </c>
      <c r="AD45" s="45">
        <f>ROUND(AD41*A_2036,0)</f>
        <v>0</v>
      </c>
      <c r="AE45" s="45">
        <f t="shared" si="30"/>
        <v>368</v>
      </c>
      <c r="AF45" s="50">
        <f t="shared" si="27"/>
        <v>398.8</v>
      </c>
      <c r="AG45" s="139">
        <v>2031</v>
      </c>
      <c r="AH45" s="140">
        <f>ROUND(SUM(H39:J39,H44:J44,H49:J49)/(K39+K44+K49),3)</f>
        <v>7.0000000000000007E-2</v>
      </c>
      <c r="AI45" s="141">
        <f>ROUND(SUM(K39,K44,K49)*SUM($AE$36,$AE$41,$AE$46)*$AI$36/(SUM($K$36,$K$41,$K$46)*SUM(AE39,AE44,AE49)),2)</f>
        <v>0.95</v>
      </c>
    </row>
    <row r="46" spans="1:35" ht="15.95" customHeight="1">
      <c r="A46" s="102"/>
      <c r="B46" s="104" t="s">
        <v>27</v>
      </c>
      <c r="C46" s="107" t="s">
        <v>28</v>
      </c>
      <c r="D46" s="35" t="s">
        <v>46</v>
      </c>
      <c r="E46" s="52">
        <v>32</v>
      </c>
      <c r="F46" s="51">
        <v>0</v>
      </c>
      <c r="G46" s="51">
        <v>3</v>
      </c>
      <c r="H46" s="51">
        <v>1</v>
      </c>
      <c r="I46" s="51">
        <v>0</v>
      </c>
      <c r="J46" s="51">
        <v>0</v>
      </c>
      <c r="K46" s="46">
        <f>SUM(E46:J46)</f>
        <v>36</v>
      </c>
      <c r="L46" s="155">
        <f t="shared" si="4"/>
        <v>2.8000000000000001E-2</v>
      </c>
      <c r="M46" s="47">
        <f t="shared" si="25"/>
        <v>36.700000000000003</v>
      </c>
      <c r="N46" s="35" t="s">
        <v>46</v>
      </c>
      <c r="O46" s="52">
        <v>42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46">
        <f>SUM(O46:T46)</f>
        <v>42</v>
      </c>
      <c r="V46" s="47">
        <f t="shared" si="26"/>
        <v>42</v>
      </c>
      <c r="W46" s="110" t="s">
        <v>54</v>
      </c>
      <c r="X46" s="56" t="s">
        <v>46</v>
      </c>
      <c r="Y46" s="52">
        <v>42</v>
      </c>
      <c r="Z46" s="51">
        <v>0</v>
      </c>
      <c r="AA46" s="51">
        <v>6</v>
      </c>
      <c r="AB46" s="51">
        <v>6</v>
      </c>
      <c r="AC46" s="51">
        <v>0</v>
      </c>
      <c r="AD46" s="51">
        <v>0</v>
      </c>
      <c r="AE46" s="46">
        <f>SUM(Y46:AD46)</f>
        <v>54</v>
      </c>
      <c r="AF46" s="47">
        <f t="shared" si="27"/>
        <v>58.2</v>
      </c>
      <c r="AG46" s="139"/>
      <c r="AH46" s="140"/>
      <c r="AI46" s="142"/>
    </row>
    <row r="47" spans="1:35" ht="15.95" customHeight="1">
      <c r="A47" s="102"/>
      <c r="B47" s="105"/>
      <c r="C47" s="108"/>
      <c r="D47" s="10">
        <v>2021</v>
      </c>
      <c r="E47" s="53">
        <f>ROUND(E46*O_2021,0)</f>
        <v>36</v>
      </c>
      <c r="F47" s="43">
        <f>ROUND(F46*O_2021,0)</f>
        <v>0</v>
      </c>
      <c r="G47" s="43">
        <f>ROUND(G46*D_2021,0)</f>
        <v>3</v>
      </c>
      <c r="H47" s="43">
        <f>ROUND(H46*C_2021,0)</f>
        <v>1</v>
      </c>
      <c r="I47" s="43">
        <f>ROUND(I46*CP_2021,0)</f>
        <v>0</v>
      </c>
      <c r="J47" s="43">
        <f>ROUND(J46*A_2021,0)</f>
        <v>0</v>
      </c>
      <c r="K47" s="43">
        <f t="shared" ref="K47:K50" si="31">SUM(E47:J47)</f>
        <v>40</v>
      </c>
      <c r="L47" s="156">
        <f t="shared" si="4"/>
        <v>2.5000000000000001E-2</v>
      </c>
      <c r="M47" s="48">
        <f t="shared" si="25"/>
        <v>40.700000000000003</v>
      </c>
      <c r="N47" s="10">
        <v>2021</v>
      </c>
      <c r="O47" s="53">
        <f>ROUND(O46*O_2021,0)</f>
        <v>47</v>
      </c>
      <c r="P47" s="43">
        <f>ROUND(P46*O_2021,0)</f>
        <v>0</v>
      </c>
      <c r="Q47" s="43">
        <f>ROUND(Q46*D_2021,0)</f>
        <v>0</v>
      </c>
      <c r="R47" s="43">
        <f>ROUND(R46*C_2021,0)</f>
        <v>0</v>
      </c>
      <c r="S47" s="43">
        <f>ROUND(S46*CP_2021,0)</f>
        <v>0</v>
      </c>
      <c r="T47" s="43">
        <f>ROUND(T46*A_2021,0)</f>
        <v>0</v>
      </c>
      <c r="U47" s="43">
        <f t="shared" ref="U47:U50" si="32">SUM(O47:T47)</f>
        <v>47</v>
      </c>
      <c r="V47" s="48">
        <f t="shared" si="26"/>
        <v>47</v>
      </c>
      <c r="W47" s="111"/>
      <c r="X47" s="57">
        <v>2021</v>
      </c>
      <c r="Y47" s="53">
        <f>ROUND(Y46*O_2021,0)</f>
        <v>47</v>
      </c>
      <c r="Z47" s="43">
        <f>ROUND(Z46*O_2021,0)</f>
        <v>0</v>
      </c>
      <c r="AA47" s="43">
        <f>ROUND(AA46*D_2021,0)</f>
        <v>6</v>
      </c>
      <c r="AB47" s="43">
        <f>ROUND(AB46*C_2021,0)</f>
        <v>6</v>
      </c>
      <c r="AC47" s="43">
        <f>ROUND(AC46*CP_2021,0)</f>
        <v>0</v>
      </c>
      <c r="AD47" s="43">
        <f>ROUND(AD46*A_2021,0)</f>
        <v>0</v>
      </c>
      <c r="AE47" s="43">
        <f t="shared" ref="AE47:AE50" si="33">SUM(Y47:AD47)</f>
        <v>59</v>
      </c>
      <c r="AF47" s="48">
        <f t="shared" si="27"/>
        <v>63.2</v>
      </c>
      <c r="AG47" s="139"/>
      <c r="AH47" s="140"/>
      <c r="AI47" s="143"/>
    </row>
    <row r="48" spans="1:35" ht="15.95" customHeight="1">
      <c r="A48" s="102"/>
      <c r="B48" s="105"/>
      <c r="C48" s="108"/>
      <c r="D48" s="17">
        <v>2026</v>
      </c>
      <c r="E48" s="54">
        <f>ROUND(E46*O_2026,0)</f>
        <v>40</v>
      </c>
      <c r="F48" s="44">
        <f>ROUND(F46*O_2026,0)</f>
        <v>0</v>
      </c>
      <c r="G48" s="44">
        <f>ROUND(G46*D_2026,0)</f>
        <v>3</v>
      </c>
      <c r="H48" s="44">
        <f>ROUND(H46*C_2026,0)</f>
        <v>1</v>
      </c>
      <c r="I48" s="44">
        <f>ROUND(I46*CP_2026,0)</f>
        <v>0</v>
      </c>
      <c r="J48" s="44">
        <f>ROUND(J46*A_2026,0)</f>
        <v>0</v>
      </c>
      <c r="K48" s="44">
        <f t="shared" si="31"/>
        <v>44</v>
      </c>
      <c r="L48" s="157">
        <f t="shared" si="4"/>
        <v>2.3E-2</v>
      </c>
      <c r="M48" s="49">
        <f t="shared" si="25"/>
        <v>44.7</v>
      </c>
      <c r="N48" s="17">
        <v>2026</v>
      </c>
      <c r="O48" s="54">
        <f>ROUND(O46*O_2026,0)</f>
        <v>53</v>
      </c>
      <c r="P48" s="44">
        <f>ROUND(P46*O_2026,0)</f>
        <v>0</v>
      </c>
      <c r="Q48" s="44">
        <f>ROUND(Q46*D_2026,0)</f>
        <v>0</v>
      </c>
      <c r="R48" s="44">
        <f>ROUND(R46*C_2026,0)</f>
        <v>0</v>
      </c>
      <c r="S48" s="44">
        <f>ROUND(S46*CP_2026,0)</f>
        <v>0</v>
      </c>
      <c r="T48" s="44">
        <f>ROUND(T46*A_2026,0)</f>
        <v>0</v>
      </c>
      <c r="U48" s="44">
        <f t="shared" si="32"/>
        <v>53</v>
      </c>
      <c r="V48" s="49">
        <f t="shared" si="26"/>
        <v>53</v>
      </c>
      <c r="W48" s="111"/>
      <c r="X48" s="58">
        <v>2026</v>
      </c>
      <c r="Y48" s="54">
        <f>ROUND(Y46*O_2026,0)</f>
        <v>53</v>
      </c>
      <c r="Z48" s="44">
        <f>ROUND(Z46*O_2026,0)</f>
        <v>0</v>
      </c>
      <c r="AA48" s="44">
        <f>ROUND(AA46*D_2026,0)</f>
        <v>7</v>
      </c>
      <c r="AB48" s="44">
        <f>ROUND(AB46*C_2026,0)</f>
        <v>7</v>
      </c>
      <c r="AC48" s="44">
        <f>ROUND(AC46*CP_2026,0)</f>
        <v>0</v>
      </c>
      <c r="AD48" s="44">
        <f>ROUND(AD46*A_2026,0)</f>
        <v>0</v>
      </c>
      <c r="AE48" s="44">
        <f t="shared" si="33"/>
        <v>67</v>
      </c>
      <c r="AF48" s="49">
        <f t="shared" si="27"/>
        <v>71.900000000000006</v>
      </c>
      <c r="AG48" s="144">
        <v>2036</v>
      </c>
      <c r="AH48" s="122">
        <f>ROUND(SUM(H40:J40,H45:J45,H50:J50)/(K40+K45+K50),3)</f>
        <v>6.8000000000000005E-2</v>
      </c>
      <c r="AI48" s="147">
        <f>ROUND(SUM(K40,K45,K50)*SUM($AE$36,$AE$41,$AE$46)*$AI$36/(SUM($K$36,$K$41,$K$46)*SUM(AE40,AE45,AE50)),2)</f>
        <v>0.96</v>
      </c>
    </row>
    <row r="49" spans="1:35" ht="15.95" customHeight="1">
      <c r="A49" s="102"/>
      <c r="B49" s="105"/>
      <c r="C49" s="108"/>
      <c r="D49" s="10">
        <v>2031</v>
      </c>
      <c r="E49" s="53">
        <f>ROUND(E46*O_2031,0)</f>
        <v>44</v>
      </c>
      <c r="F49" s="43">
        <f>ROUND(F46*O_2031,0)</f>
        <v>0</v>
      </c>
      <c r="G49" s="43">
        <f>ROUND(G46*D_2031,0)</f>
        <v>3</v>
      </c>
      <c r="H49" s="43">
        <f>ROUND(H46*C_2031,0)</f>
        <v>1</v>
      </c>
      <c r="I49" s="43">
        <f>ROUND(I46*CP_2031,0)</f>
        <v>0</v>
      </c>
      <c r="J49" s="43">
        <f>ROUND(J46*A_2031,0)</f>
        <v>0</v>
      </c>
      <c r="K49" s="43">
        <f t="shared" si="31"/>
        <v>48</v>
      </c>
      <c r="L49" s="156">
        <f t="shared" si="4"/>
        <v>2.1000000000000001E-2</v>
      </c>
      <c r="M49" s="48">
        <f t="shared" si="25"/>
        <v>48.7</v>
      </c>
      <c r="N49" s="10">
        <v>2031</v>
      </c>
      <c r="O49" s="53">
        <f>ROUND(O46*O_2031,0)</f>
        <v>58</v>
      </c>
      <c r="P49" s="43">
        <f>ROUND(P46*O_2031,0)</f>
        <v>0</v>
      </c>
      <c r="Q49" s="43">
        <f>ROUND(Q46*D_2031,0)</f>
        <v>0</v>
      </c>
      <c r="R49" s="43">
        <f>ROUND(R46*C_2031,0)</f>
        <v>0</v>
      </c>
      <c r="S49" s="43">
        <f>ROUND(S46*CP_2031,0)</f>
        <v>0</v>
      </c>
      <c r="T49" s="43">
        <f>ROUND(T46*A_2031,0)</f>
        <v>0</v>
      </c>
      <c r="U49" s="43">
        <f t="shared" si="32"/>
        <v>58</v>
      </c>
      <c r="V49" s="48">
        <f t="shared" si="26"/>
        <v>58</v>
      </c>
      <c r="W49" s="111"/>
      <c r="X49" s="57">
        <v>2031</v>
      </c>
      <c r="Y49" s="53">
        <f>ROUND(Y46*O_2031,0)</f>
        <v>58</v>
      </c>
      <c r="Z49" s="43">
        <f>ROUND(Z46*O_2031,0)</f>
        <v>0</v>
      </c>
      <c r="AA49" s="43">
        <f>ROUND(AA46*D_2031,0)</f>
        <v>7</v>
      </c>
      <c r="AB49" s="43">
        <f>ROUND(AB46*C_2031,0)</f>
        <v>7</v>
      </c>
      <c r="AC49" s="43">
        <f>ROUND(AC46*CP_2031,0)</f>
        <v>0</v>
      </c>
      <c r="AD49" s="43">
        <f>ROUND(AD46*A_2031,0)</f>
        <v>0</v>
      </c>
      <c r="AE49" s="43">
        <f t="shared" si="33"/>
        <v>72</v>
      </c>
      <c r="AF49" s="48">
        <f t="shared" si="27"/>
        <v>76.900000000000006</v>
      </c>
      <c r="AG49" s="144"/>
      <c r="AH49" s="122"/>
      <c r="AI49" s="148"/>
    </row>
    <row r="50" spans="1:35" ht="15.95" customHeight="1" thickBot="1">
      <c r="A50" s="103"/>
      <c r="B50" s="106"/>
      <c r="C50" s="109"/>
      <c r="D50" s="33">
        <v>2036</v>
      </c>
      <c r="E50" s="55">
        <f>ROUND(E46*O_2036,0)</f>
        <v>49</v>
      </c>
      <c r="F50" s="45">
        <f>ROUND(F46*O_2036,0)</f>
        <v>0</v>
      </c>
      <c r="G50" s="45">
        <f>ROUND(G46*D_2036,0)</f>
        <v>4</v>
      </c>
      <c r="H50" s="45">
        <f>ROUND(H46*C_2036,0)</f>
        <v>1</v>
      </c>
      <c r="I50" s="45">
        <f>ROUND(I46*CP_2036,0)</f>
        <v>0</v>
      </c>
      <c r="J50" s="45">
        <f>ROUND(J46*A_2036,0)</f>
        <v>0</v>
      </c>
      <c r="K50" s="45">
        <f t="shared" si="31"/>
        <v>54</v>
      </c>
      <c r="L50" s="158">
        <f t="shared" si="4"/>
        <v>1.9E-2</v>
      </c>
      <c r="M50" s="50">
        <f t="shared" si="25"/>
        <v>54.7</v>
      </c>
      <c r="N50" s="33">
        <v>2036</v>
      </c>
      <c r="O50" s="55">
        <f>ROUND(O46*O_2036,0)</f>
        <v>64</v>
      </c>
      <c r="P50" s="45">
        <f>ROUND(P46*O_2036,0)</f>
        <v>0</v>
      </c>
      <c r="Q50" s="45">
        <f>ROUND(Q46*D_2036,0)</f>
        <v>0</v>
      </c>
      <c r="R50" s="45">
        <f>ROUND(R46*C_2036,0)</f>
        <v>0</v>
      </c>
      <c r="S50" s="45">
        <f>ROUND(S46*CP_2036,0)</f>
        <v>0</v>
      </c>
      <c r="T50" s="45">
        <f>ROUND(T46*A_2036,0)</f>
        <v>0</v>
      </c>
      <c r="U50" s="45">
        <f t="shared" si="32"/>
        <v>64</v>
      </c>
      <c r="V50" s="50">
        <f t="shared" si="26"/>
        <v>64</v>
      </c>
      <c r="W50" s="112"/>
      <c r="X50" s="59">
        <v>2036</v>
      </c>
      <c r="Y50" s="55">
        <f>ROUND(Y46*O_2036,0)</f>
        <v>64</v>
      </c>
      <c r="Z50" s="45">
        <f>ROUND(Z46*O_2036,0)</f>
        <v>0</v>
      </c>
      <c r="AA50" s="45">
        <f>ROUND(AA46*D_2036,0)</f>
        <v>7</v>
      </c>
      <c r="AB50" s="45">
        <f>ROUND(AB46*C_2036,0)</f>
        <v>7</v>
      </c>
      <c r="AC50" s="45">
        <f>ROUND(AC46*CP_2036,0)</f>
        <v>0</v>
      </c>
      <c r="AD50" s="45">
        <f>ROUND(AD46*A_2036,0)</f>
        <v>0</v>
      </c>
      <c r="AE50" s="45">
        <f t="shared" si="33"/>
        <v>78</v>
      </c>
      <c r="AF50" s="50">
        <f t="shared" si="27"/>
        <v>82.9</v>
      </c>
      <c r="AG50" s="145"/>
      <c r="AH50" s="146"/>
      <c r="AI50" s="149"/>
    </row>
    <row r="51" spans="1:35" ht="15.95" customHeight="1">
      <c r="A51" s="101" t="s">
        <v>31</v>
      </c>
      <c r="B51" s="104" t="s">
        <v>21</v>
      </c>
      <c r="C51" s="107" t="s">
        <v>24</v>
      </c>
      <c r="D51" s="35" t="s">
        <v>46</v>
      </c>
      <c r="E51" s="52">
        <v>78</v>
      </c>
      <c r="F51" s="51">
        <v>1</v>
      </c>
      <c r="G51" s="51">
        <v>3</v>
      </c>
      <c r="H51" s="51">
        <v>4</v>
      </c>
      <c r="I51" s="51">
        <v>2</v>
      </c>
      <c r="J51" s="51">
        <v>1</v>
      </c>
      <c r="K51" s="46">
        <f>SUM(E51:J51)</f>
        <v>89</v>
      </c>
      <c r="L51" s="155">
        <f t="shared" si="4"/>
        <v>7.9000000000000001E-2</v>
      </c>
      <c r="M51" s="47">
        <f t="shared" si="25"/>
        <v>95</v>
      </c>
      <c r="N51" s="35" t="s">
        <v>46</v>
      </c>
      <c r="O51" s="52">
        <v>48</v>
      </c>
      <c r="P51" s="51">
        <v>0</v>
      </c>
      <c r="Q51" s="51">
        <v>12</v>
      </c>
      <c r="R51" s="51">
        <v>0</v>
      </c>
      <c r="S51" s="51">
        <v>6</v>
      </c>
      <c r="T51" s="51">
        <v>0</v>
      </c>
      <c r="U51" s="46">
        <f>SUM(O51:T51)</f>
        <v>66</v>
      </c>
      <c r="V51" s="47">
        <f t="shared" si="26"/>
        <v>75</v>
      </c>
      <c r="W51" s="110" t="s">
        <v>54</v>
      </c>
      <c r="X51" s="56" t="s">
        <v>46</v>
      </c>
      <c r="Y51" s="52">
        <v>114</v>
      </c>
      <c r="Z51" s="51">
        <v>0</v>
      </c>
      <c r="AA51" s="51">
        <v>0</v>
      </c>
      <c r="AB51" s="51">
        <v>12</v>
      </c>
      <c r="AC51" s="51">
        <v>0</v>
      </c>
      <c r="AD51" s="51">
        <v>0</v>
      </c>
      <c r="AE51" s="46">
        <f>SUM(Y51:AD51)</f>
        <v>126</v>
      </c>
      <c r="AF51" s="47">
        <f t="shared" si="27"/>
        <v>134.4</v>
      </c>
      <c r="AG51" s="119" t="s">
        <v>46</v>
      </c>
      <c r="AH51" s="121">
        <f>ROUND(SUM(H51:J51,H56:J56,H61:J61)/(K51+K56+K61),3)</f>
        <v>5.7000000000000002E-2</v>
      </c>
      <c r="AI51" s="123">
        <v>0.86</v>
      </c>
    </row>
    <row r="52" spans="1:35" ht="15.95" customHeight="1">
      <c r="A52" s="102"/>
      <c r="B52" s="105"/>
      <c r="C52" s="108"/>
      <c r="D52" s="10">
        <v>2021</v>
      </c>
      <c r="E52" s="53">
        <f>ROUND(E51*O_2021,0)</f>
        <v>88</v>
      </c>
      <c r="F52" s="43">
        <f>ROUND(F51*O_2021,0)</f>
        <v>1</v>
      </c>
      <c r="G52" s="43">
        <f>ROUND(G51*D_2021,0)</f>
        <v>3</v>
      </c>
      <c r="H52" s="43">
        <f>ROUND(H51*C_2021,0)</f>
        <v>4</v>
      </c>
      <c r="I52" s="43">
        <f>ROUND(I51*CP_2021,0)</f>
        <v>2</v>
      </c>
      <c r="J52" s="43">
        <f>ROUND(J51*A_2021,0)</f>
        <v>1</v>
      </c>
      <c r="K52" s="43">
        <f t="shared" ref="K52:K55" si="34">SUM(E52:J52)</f>
        <v>99</v>
      </c>
      <c r="L52" s="156">
        <f t="shared" si="4"/>
        <v>7.0999999999999994E-2</v>
      </c>
      <c r="M52" s="48">
        <f t="shared" si="25"/>
        <v>105</v>
      </c>
      <c r="N52" s="10">
        <v>2021</v>
      </c>
      <c r="O52" s="53">
        <f>ROUND(O51*O_2021,0)</f>
        <v>54</v>
      </c>
      <c r="P52" s="43">
        <f>ROUND(P51*O_2021,0)</f>
        <v>0</v>
      </c>
      <c r="Q52" s="43">
        <f>ROUND(Q51*D_2021,0)</f>
        <v>13</v>
      </c>
      <c r="R52" s="43">
        <f>ROUND(R51*C_2021,0)</f>
        <v>0</v>
      </c>
      <c r="S52" s="43">
        <f>ROUND(S51*CP_2021,0)</f>
        <v>7</v>
      </c>
      <c r="T52" s="43">
        <f>ROUND(T51*A_2021,0)</f>
        <v>0</v>
      </c>
      <c r="U52" s="43">
        <f t="shared" ref="U52:U55" si="35">SUM(O52:T52)</f>
        <v>74</v>
      </c>
      <c r="V52" s="48">
        <f t="shared" si="26"/>
        <v>84.5</v>
      </c>
      <c r="W52" s="111"/>
      <c r="X52" s="57">
        <v>2021</v>
      </c>
      <c r="Y52" s="53">
        <f>ROUND(Y51*O_2021,0)</f>
        <v>129</v>
      </c>
      <c r="Z52" s="43">
        <f>ROUND(Z51*O_2021,0)</f>
        <v>0</v>
      </c>
      <c r="AA52" s="43">
        <f>ROUND(AA51*D_2021,0)</f>
        <v>0</v>
      </c>
      <c r="AB52" s="43">
        <f>ROUND(AB51*C_2021,0)</f>
        <v>13</v>
      </c>
      <c r="AC52" s="43">
        <f>ROUND(AC51*CP_2021,0)</f>
        <v>0</v>
      </c>
      <c r="AD52" s="43">
        <f>ROUND(AD51*A_2021,0)</f>
        <v>0</v>
      </c>
      <c r="AE52" s="43">
        <f t="shared" ref="AE52:AE55" si="36">SUM(Y52:AD52)</f>
        <v>142</v>
      </c>
      <c r="AF52" s="48">
        <f t="shared" si="27"/>
        <v>151.1</v>
      </c>
      <c r="AG52" s="120"/>
      <c r="AH52" s="122"/>
      <c r="AI52" s="124"/>
    </row>
    <row r="53" spans="1:35" ht="15.95" customHeight="1">
      <c r="A53" s="102"/>
      <c r="B53" s="105"/>
      <c r="C53" s="108"/>
      <c r="D53" s="17">
        <v>2026</v>
      </c>
      <c r="E53" s="54">
        <f>ROUND(E51*O_2026,0)</f>
        <v>98</v>
      </c>
      <c r="F53" s="44">
        <f>ROUND(F51*O_2026,0)</f>
        <v>1</v>
      </c>
      <c r="G53" s="44">
        <f>ROUND(G51*D_2026,0)</f>
        <v>3</v>
      </c>
      <c r="H53" s="44">
        <f>ROUND(H51*C_2026,0)</f>
        <v>4</v>
      </c>
      <c r="I53" s="44">
        <f>ROUND(I51*CP_2026,0)</f>
        <v>3</v>
      </c>
      <c r="J53" s="44">
        <f>ROUND(J51*A_2026,0)</f>
        <v>1</v>
      </c>
      <c r="K53" s="44">
        <f t="shared" si="34"/>
        <v>110</v>
      </c>
      <c r="L53" s="157">
        <f t="shared" si="4"/>
        <v>7.2999999999999995E-2</v>
      </c>
      <c r="M53" s="49">
        <f t="shared" si="25"/>
        <v>117.5</v>
      </c>
      <c r="N53" s="17">
        <v>2026</v>
      </c>
      <c r="O53" s="54">
        <f>ROUND(O51*O_2026,0)</f>
        <v>60</v>
      </c>
      <c r="P53" s="44">
        <f>ROUND(P51*O_2026,0)</f>
        <v>0</v>
      </c>
      <c r="Q53" s="44">
        <f>ROUND(Q51*D_2026,0)</f>
        <v>13</v>
      </c>
      <c r="R53" s="44">
        <f>ROUND(R51*C_2026,0)</f>
        <v>0</v>
      </c>
      <c r="S53" s="44">
        <f>ROUND(S51*CP_2026,0)</f>
        <v>8</v>
      </c>
      <c r="T53" s="44">
        <f>ROUND(T51*A_2026,0)</f>
        <v>0</v>
      </c>
      <c r="U53" s="44">
        <f t="shared" si="35"/>
        <v>81</v>
      </c>
      <c r="V53" s="49">
        <f t="shared" si="26"/>
        <v>93</v>
      </c>
      <c r="W53" s="111"/>
      <c r="X53" s="58">
        <v>2026</v>
      </c>
      <c r="Y53" s="54">
        <f>ROUND(Y51*O_2026,0)</f>
        <v>143</v>
      </c>
      <c r="Z53" s="44">
        <f>ROUND(Z51*O_2026,0)</f>
        <v>0</v>
      </c>
      <c r="AA53" s="44">
        <f>ROUND(AA51*D_2026,0)</f>
        <v>0</v>
      </c>
      <c r="AB53" s="44">
        <f>ROUND(AB51*C_2026,0)</f>
        <v>13</v>
      </c>
      <c r="AC53" s="44">
        <f>ROUND(AC51*CP_2026,0)</f>
        <v>0</v>
      </c>
      <c r="AD53" s="44">
        <f>ROUND(AD51*A_2026,0)</f>
        <v>0</v>
      </c>
      <c r="AE53" s="44">
        <f t="shared" si="36"/>
        <v>156</v>
      </c>
      <c r="AF53" s="49">
        <f t="shared" si="27"/>
        <v>165.1</v>
      </c>
      <c r="AG53" s="120"/>
      <c r="AH53" s="122"/>
      <c r="AI53" s="125"/>
    </row>
    <row r="54" spans="1:35" ht="15.95" customHeight="1">
      <c r="A54" s="102"/>
      <c r="B54" s="105"/>
      <c r="C54" s="108"/>
      <c r="D54" s="10">
        <v>2031</v>
      </c>
      <c r="E54" s="53">
        <f>ROUND(E51*O_2031,0)</f>
        <v>108</v>
      </c>
      <c r="F54" s="43">
        <f>ROUND(F51*O_2031,0)</f>
        <v>1</v>
      </c>
      <c r="G54" s="43">
        <f>ROUND(G51*D_2031,0)</f>
        <v>3</v>
      </c>
      <c r="H54" s="43">
        <f>ROUND(H51*C_2031,0)</f>
        <v>5</v>
      </c>
      <c r="I54" s="43">
        <f>ROUND(I51*CP_2031,0)</f>
        <v>3</v>
      </c>
      <c r="J54" s="43">
        <f>ROUND(J51*A_2031,0)</f>
        <v>1</v>
      </c>
      <c r="K54" s="43">
        <f t="shared" si="34"/>
        <v>121</v>
      </c>
      <c r="L54" s="156">
        <f t="shared" si="4"/>
        <v>7.3999999999999996E-2</v>
      </c>
      <c r="M54" s="48">
        <f t="shared" si="25"/>
        <v>129.19999999999999</v>
      </c>
      <c r="N54" s="10">
        <v>2031</v>
      </c>
      <c r="O54" s="53">
        <f>ROUND(O51*O_2031,0)</f>
        <v>66</v>
      </c>
      <c r="P54" s="43">
        <f>ROUND(P51*O_2031,0)</f>
        <v>0</v>
      </c>
      <c r="Q54" s="43">
        <f>ROUND(Q51*D_2031,0)</f>
        <v>14</v>
      </c>
      <c r="R54" s="43">
        <f>ROUND(R51*C_2031,0)</f>
        <v>0</v>
      </c>
      <c r="S54" s="43">
        <f>ROUND(S51*CP_2031,0)</f>
        <v>9</v>
      </c>
      <c r="T54" s="43">
        <f>ROUND(T51*A_2031,0)</f>
        <v>0</v>
      </c>
      <c r="U54" s="43">
        <f t="shared" si="35"/>
        <v>89</v>
      </c>
      <c r="V54" s="48">
        <f t="shared" si="26"/>
        <v>102.5</v>
      </c>
      <c r="W54" s="111"/>
      <c r="X54" s="57">
        <v>2031</v>
      </c>
      <c r="Y54" s="53">
        <f>ROUND(Y51*O_2031,0)</f>
        <v>158</v>
      </c>
      <c r="Z54" s="43">
        <f>ROUND(Z51*O_2031,0)</f>
        <v>0</v>
      </c>
      <c r="AA54" s="43">
        <f>ROUND(AA51*D_2031,0)</f>
        <v>0</v>
      </c>
      <c r="AB54" s="43">
        <f>ROUND(AB51*C_2031,0)</f>
        <v>14</v>
      </c>
      <c r="AC54" s="43">
        <f>ROUND(AC51*CP_2031,0)</f>
        <v>0</v>
      </c>
      <c r="AD54" s="43">
        <f>ROUND(AD51*A_2031,0)</f>
        <v>0</v>
      </c>
      <c r="AE54" s="43">
        <f t="shared" si="36"/>
        <v>172</v>
      </c>
      <c r="AF54" s="48">
        <f t="shared" si="27"/>
        <v>181.8</v>
      </c>
      <c r="AG54" s="139">
        <v>2021</v>
      </c>
      <c r="AH54" s="140">
        <f>ROUND(SUM(H52:J52,H57:J57,H62:J62)/(K52+K57+K62),3)</f>
        <v>5.5E-2</v>
      </c>
      <c r="AI54" s="141">
        <f>ROUND(SUM(K52,K57,K62)*SUM($AE$51,$AE$56,$AE$61)*$AI$51/(SUM($K$51,$K$56,$K$61)*SUM(AE52,AE57,AE62)),2)</f>
        <v>0.86</v>
      </c>
    </row>
    <row r="55" spans="1:35" ht="15.95" customHeight="1" thickBot="1">
      <c r="A55" s="102"/>
      <c r="B55" s="106"/>
      <c r="C55" s="109"/>
      <c r="D55" s="33">
        <v>2036</v>
      </c>
      <c r="E55" s="55">
        <f>ROUND(E51*O_2036,0)</f>
        <v>118</v>
      </c>
      <c r="F55" s="45">
        <f>ROUND(F51*O_2036,0)</f>
        <v>2</v>
      </c>
      <c r="G55" s="45">
        <f>ROUND(G51*D_2036,0)</f>
        <v>4</v>
      </c>
      <c r="H55" s="45">
        <f>ROUND(H51*C_2036,0)</f>
        <v>5</v>
      </c>
      <c r="I55" s="45">
        <f>ROUND(I51*CP_2036,0)</f>
        <v>3</v>
      </c>
      <c r="J55" s="45">
        <f>ROUND(J51*A_2036,0)</f>
        <v>1</v>
      </c>
      <c r="K55" s="45">
        <f t="shared" si="34"/>
        <v>133</v>
      </c>
      <c r="L55" s="158">
        <f t="shared" si="4"/>
        <v>6.8000000000000005E-2</v>
      </c>
      <c r="M55" s="50">
        <f t="shared" si="25"/>
        <v>140.69999999999999</v>
      </c>
      <c r="N55" s="33">
        <v>2036</v>
      </c>
      <c r="O55" s="55">
        <f>ROUND(O51*O_2036,0)</f>
        <v>73</v>
      </c>
      <c r="P55" s="45">
        <f>ROUND(P51*O_2036,0)</f>
        <v>0</v>
      </c>
      <c r="Q55" s="45">
        <f>ROUND(Q51*D_2036,0)</f>
        <v>14</v>
      </c>
      <c r="R55" s="45">
        <f>ROUND(R51*C_2036,0)</f>
        <v>0</v>
      </c>
      <c r="S55" s="45">
        <f>ROUND(S51*CP_2036,0)</f>
        <v>10</v>
      </c>
      <c r="T55" s="45">
        <f>ROUND(T51*A_2036,0)</f>
        <v>0</v>
      </c>
      <c r="U55" s="45">
        <f t="shared" si="35"/>
        <v>97</v>
      </c>
      <c r="V55" s="50">
        <f t="shared" si="26"/>
        <v>112</v>
      </c>
      <c r="W55" s="112"/>
      <c r="X55" s="59">
        <v>2036</v>
      </c>
      <c r="Y55" s="55">
        <f>ROUND(Y51*O_2036,0)</f>
        <v>173</v>
      </c>
      <c r="Z55" s="45">
        <f>ROUND(Z51*O_2036,0)</f>
        <v>0</v>
      </c>
      <c r="AA55" s="45">
        <f>ROUND(AA51*D_2036,0)</f>
        <v>0</v>
      </c>
      <c r="AB55" s="45">
        <f>ROUND(AB51*C_2036,0)</f>
        <v>14</v>
      </c>
      <c r="AC55" s="45">
        <f>ROUND(AC51*CP_2036,0)</f>
        <v>0</v>
      </c>
      <c r="AD55" s="45">
        <f>ROUND(AD51*A_2036,0)</f>
        <v>0</v>
      </c>
      <c r="AE55" s="45">
        <f t="shared" si="36"/>
        <v>187</v>
      </c>
      <c r="AF55" s="50">
        <f t="shared" si="27"/>
        <v>196.8</v>
      </c>
      <c r="AG55" s="139"/>
      <c r="AH55" s="140"/>
      <c r="AI55" s="142"/>
    </row>
    <row r="56" spans="1:35" ht="15.95" customHeight="1">
      <c r="A56" s="102"/>
      <c r="B56" s="104" t="s">
        <v>25</v>
      </c>
      <c r="C56" s="107" t="s">
        <v>26</v>
      </c>
      <c r="D56" s="35" t="s">
        <v>46</v>
      </c>
      <c r="E56" s="52">
        <v>237</v>
      </c>
      <c r="F56" s="51">
        <v>2</v>
      </c>
      <c r="G56" s="51">
        <v>17</v>
      </c>
      <c r="H56" s="51">
        <v>10</v>
      </c>
      <c r="I56" s="51">
        <v>6</v>
      </c>
      <c r="J56" s="51">
        <v>2</v>
      </c>
      <c r="K56" s="46">
        <f>SUM(E56:J56)</f>
        <v>274</v>
      </c>
      <c r="L56" s="155">
        <f t="shared" si="4"/>
        <v>6.6000000000000003E-2</v>
      </c>
      <c r="M56" s="47">
        <f t="shared" si="25"/>
        <v>290.39999999999998</v>
      </c>
      <c r="N56" s="35" t="s">
        <v>46</v>
      </c>
      <c r="O56" s="52">
        <v>228</v>
      </c>
      <c r="P56" s="51">
        <v>6</v>
      </c>
      <c r="Q56" s="51">
        <v>18</v>
      </c>
      <c r="R56" s="51">
        <v>18</v>
      </c>
      <c r="S56" s="51">
        <v>12</v>
      </c>
      <c r="T56" s="51">
        <v>6</v>
      </c>
      <c r="U56" s="46">
        <f>SUM(O56:T56)</f>
        <v>288</v>
      </c>
      <c r="V56" s="47">
        <f t="shared" si="26"/>
        <v>319.8</v>
      </c>
      <c r="W56" s="110" t="s">
        <v>51</v>
      </c>
      <c r="X56" s="56" t="s">
        <v>46</v>
      </c>
      <c r="Y56" s="52">
        <v>228</v>
      </c>
      <c r="Z56" s="51">
        <v>6</v>
      </c>
      <c r="AA56" s="51">
        <v>18</v>
      </c>
      <c r="AB56" s="51">
        <v>18</v>
      </c>
      <c r="AC56" s="51">
        <v>12</v>
      </c>
      <c r="AD56" s="51">
        <v>6</v>
      </c>
      <c r="AE56" s="46">
        <f>SUM(Y56:AD56)</f>
        <v>288</v>
      </c>
      <c r="AF56" s="47">
        <f t="shared" si="27"/>
        <v>319.8</v>
      </c>
      <c r="AG56" s="139"/>
      <c r="AH56" s="140"/>
      <c r="AI56" s="143"/>
    </row>
    <row r="57" spans="1:35" ht="15.95" customHeight="1">
      <c r="A57" s="102"/>
      <c r="B57" s="105"/>
      <c r="C57" s="108"/>
      <c r="D57" s="10">
        <v>2021</v>
      </c>
      <c r="E57" s="53">
        <f>ROUND(E56*O_2021,0)</f>
        <v>267</v>
      </c>
      <c r="F57" s="43">
        <f>ROUND(F56*O_2021,0)</f>
        <v>2</v>
      </c>
      <c r="G57" s="43">
        <f>ROUND(G56*D_2021,0)</f>
        <v>18</v>
      </c>
      <c r="H57" s="43">
        <f>ROUND(H56*C_2021,0)</f>
        <v>11</v>
      </c>
      <c r="I57" s="43">
        <f>ROUND(I56*CP_2021,0)</f>
        <v>7</v>
      </c>
      <c r="J57" s="43">
        <f>ROUND(J56*A_2021,0)</f>
        <v>2</v>
      </c>
      <c r="K57" s="43">
        <f t="shared" ref="K57:K60" si="37">SUM(E57:J57)</f>
        <v>307</v>
      </c>
      <c r="L57" s="156">
        <f t="shared" si="4"/>
        <v>6.5000000000000002E-2</v>
      </c>
      <c r="M57" s="48">
        <f t="shared" si="25"/>
        <v>325.59999999999997</v>
      </c>
      <c r="N57" s="10">
        <v>2021</v>
      </c>
      <c r="O57" s="53">
        <f>ROUND(O56*O_2021,0)</f>
        <v>257</v>
      </c>
      <c r="P57" s="43">
        <f>ROUND(P56*O_2021,0)</f>
        <v>7</v>
      </c>
      <c r="Q57" s="43">
        <f>ROUND(Q56*D_2021,0)</f>
        <v>19</v>
      </c>
      <c r="R57" s="43">
        <f>ROUND(R56*C_2021,0)</f>
        <v>19</v>
      </c>
      <c r="S57" s="43">
        <f>ROUND(S56*CP_2021,0)</f>
        <v>14</v>
      </c>
      <c r="T57" s="43">
        <f>ROUND(T56*A_2021,0)</f>
        <v>6</v>
      </c>
      <c r="U57" s="43">
        <f t="shared" ref="U57:U60" si="38">SUM(O57:T57)</f>
        <v>322</v>
      </c>
      <c r="V57" s="48">
        <f t="shared" si="26"/>
        <v>357</v>
      </c>
      <c r="W57" s="111"/>
      <c r="X57" s="57">
        <v>2021</v>
      </c>
      <c r="Y57" s="53">
        <f>ROUND(Y56*O_2021,0)</f>
        <v>257</v>
      </c>
      <c r="Z57" s="43">
        <f>ROUND(Z56*O_2021,0)</f>
        <v>7</v>
      </c>
      <c r="AA57" s="43">
        <f>ROUND(AA56*D_2021,0)</f>
        <v>19</v>
      </c>
      <c r="AB57" s="43">
        <f>ROUND(AB56*C_2021,0)</f>
        <v>19</v>
      </c>
      <c r="AC57" s="43">
        <f>ROUND(AC56*CP_2021,0)</f>
        <v>14</v>
      </c>
      <c r="AD57" s="43">
        <f>ROUND(AD56*A_2021,0)</f>
        <v>6</v>
      </c>
      <c r="AE57" s="43">
        <f t="shared" ref="AE57:AE60" si="39">SUM(Y57:AD57)</f>
        <v>322</v>
      </c>
      <c r="AF57" s="48">
        <f t="shared" si="27"/>
        <v>357</v>
      </c>
      <c r="AG57" s="144">
        <v>2026</v>
      </c>
      <c r="AH57" s="122">
        <f>ROUND(SUM(H53:J53,H58:J58,H63:J63)/(K53+K58+K63),3)</f>
        <v>5.2999999999999999E-2</v>
      </c>
      <c r="AI57" s="147">
        <f>ROUND(SUM(K53,K58,K63)*SUM($AE$51,$AE$56,$AE$61)*$AI$51/(SUM($K$51,$K$56,$K$61)*SUM(AE53,AE58,AE63)),2)</f>
        <v>0.86</v>
      </c>
    </row>
    <row r="58" spans="1:35" ht="15.95" customHeight="1">
      <c r="A58" s="102"/>
      <c r="B58" s="105"/>
      <c r="C58" s="108"/>
      <c r="D58" s="17">
        <v>2026</v>
      </c>
      <c r="E58" s="54">
        <f>ROUND(E56*O_2026,0)</f>
        <v>297</v>
      </c>
      <c r="F58" s="44">
        <f>ROUND(F56*O_2026,0)</f>
        <v>3</v>
      </c>
      <c r="G58" s="44">
        <f>ROUND(G56*D_2026,0)</f>
        <v>19</v>
      </c>
      <c r="H58" s="44">
        <f>ROUND(H56*C_2026,0)</f>
        <v>11</v>
      </c>
      <c r="I58" s="44">
        <f>ROUND(I56*CP_2026,0)</f>
        <v>8</v>
      </c>
      <c r="J58" s="44">
        <f>ROUND(J56*A_2026,0)</f>
        <v>2</v>
      </c>
      <c r="K58" s="44">
        <f t="shared" si="37"/>
        <v>340</v>
      </c>
      <c r="L58" s="157">
        <f t="shared" si="4"/>
        <v>6.2E-2</v>
      </c>
      <c r="M58" s="49">
        <f t="shared" si="25"/>
        <v>359.59999999999997</v>
      </c>
      <c r="N58" s="17">
        <v>2026</v>
      </c>
      <c r="O58" s="54">
        <f>ROUND(O56*O_2026,0)</f>
        <v>286</v>
      </c>
      <c r="P58" s="44">
        <f>ROUND(P56*O_2026,0)</f>
        <v>8</v>
      </c>
      <c r="Q58" s="44">
        <f>ROUND(Q56*D_2026,0)</f>
        <v>20</v>
      </c>
      <c r="R58" s="44">
        <f>ROUND(R56*C_2026,0)</f>
        <v>20</v>
      </c>
      <c r="S58" s="44">
        <f>ROUND(S56*CP_2026,0)</f>
        <v>16</v>
      </c>
      <c r="T58" s="44">
        <f>ROUND(T56*A_2026,0)</f>
        <v>6</v>
      </c>
      <c r="U58" s="44">
        <f t="shared" si="38"/>
        <v>356</v>
      </c>
      <c r="V58" s="49">
        <f t="shared" si="26"/>
        <v>394.2</v>
      </c>
      <c r="W58" s="111"/>
      <c r="X58" s="58">
        <v>2026</v>
      </c>
      <c r="Y58" s="54">
        <f>ROUND(Y56*O_2026,0)</f>
        <v>286</v>
      </c>
      <c r="Z58" s="44">
        <f>ROUND(Z56*O_2026,0)</f>
        <v>8</v>
      </c>
      <c r="AA58" s="44">
        <f>ROUND(AA56*D_2026,0)</f>
        <v>20</v>
      </c>
      <c r="AB58" s="44">
        <f>ROUND(AB56*C_2026,0)</f>
        <v>20</v>
      </c>
      <c r="AC58" s="44">
        <f>ROUND(AC56*CP_2026,0)</f>
        <v>16</v>
      </c>
      <c r="AD58" s="44">
        <f>ROUND(AD56*A_2026,0)</f>
        <v>6</v>
      </c>
      <c r="AE58" s="44">
        <f t="shared" si="39"/>
        <v>356</v>
      </c>
      <c r="AF58" s="49">
        <f t="shared" si="27"/>
        <v>394.2</v>
      </c>
      <c r="AG58" s="144"/>
      <c r="AH58" s="122"/>
      <c r="AI58" s="148"/>
    </row>
    <row r="59" spans="1:35" ht="15.95" customHeight="1">
      <c r="A59" s="102"/>
      <c r="B59" s="105"/>
      <c r="C59" s="108"/>
      <c r="D59" s="10">
        <v>2031</v>
      </c>
      <c r="E59" s="53">
        <f>ROUND(E56*O_2031,0)</f>
        <v>328</v>
      </c>
      <c r="F59" s="43">
        <f>ROUND(F56*O_2031,0)</f>
        <v>3</v>
      </c>
      <c r="G59" s="43">
        <f>ROUND(G56*D_2031,0)</f>
        <v>19</v>
      </c>
      <c r="H59" s="43">
        <f>ROUND(H56*C_2031,0)</f>
        <v>12</v>
      </c>
      <c r="I59" s="43">
        <f>ROUND(I56*CP_2031,0)</f>
        <v>9</v>
      </c>
      <c r="J59" s="43">
        <f>ROUND(J56*A_2031,0)</f>
        <v>2</v>
      </c>
      <c r="K59" s="43">
        <f t="shared" si="37"/>
        <v>373</v>
      </c>
      <c r="L59" s="156">
        <f t="shared" si="4"/>
        <v>6.2E-2</v>
      </c>
      <c r="M59" s="48">
        <f t="shared" si="25"/>
        <v>394.79999999999995</v>
      </c>
      <c r="N59" s="10">
        <v>2031</v>
      </c>
      <c r="O59" s="53">
        <f>ROUND(O56*O_2031,0)</f>
        <v>316</v>
      </c>
      <c r="P59" s="43">
        <f>ROUND(P56*O_2031,0)</f>
        <v>8</v>
      </c>
      <c r="Q59" s="43">
        <f>ROUND(Q56*D_2031,0)</f>
        <v>21</v>
      </c>
      <c r="R59" s="43">
        <f>ROUND(R56*C_2031,0)</f>
        <v>21</v>
      </c>
      <c r="S59" s="43">
        <f>ROUND(S56*CP_2031,0)</f>
        <v>18</v>
      </c>
      <c r="T59" s="43">
        <f>ROUND(T56*A_2031,0)</f>
        <v>6</v>
      </c>
      <c r="U59" s="43">
        <f t="shared" si="38"/>
        <v>390</v>
      </c>
      <c r="V59" s="48">
        <f t="shared" si="26"/>
        <v>431.9</v>
      </c>
      <c r="W59" s="111"/>
      <c r="X59" s="57">
        <v>2031</v>
      </c>
      <c r="Y59" s="53">
        <f>ROUND(Y56*O_2031,0)</f>
        <v>316</v>
      </c>
      <c r="Z59" s="43">
        <f>ROUND(Z56*O_2031,0)</f>
        <v>8</v>
      </c>
      <c r="AA59" s="43">
        <f>ROUND(AA56*D_2031,0)</f>
        <v>21</v>
      </c>
      <c r="AB59" s="43">
        <f>ROUND(AB56*C_2031,0)</f>
        <v>21</v>
      </c>
      <c r="AC59" s="43">
        <f>ROUND(AC56*CP_2031,0)</f>
        <v>18</v>
      </c>
      <c r="AD59" s="43">
        <f>ROUND(AD56*A_2031,0)</f>
        <v>6</v>
      </c>
      <c r="AE59" s="43">
        <f t="shared" si="39"/>
        <v>390</v>
      </c>
      <c r="AF59" s="48">
        <f t="shared" si="27"/>
        <v>431.9</v>
      </c>
      <c r="AG59" s="144"/>
      <c r="AH59" s="122"/>
      <c r="AI59" s="150"/>
    </row>
    <row r="60" spans="1:35" ht="15.95" customHeight="1" thickBot="1">
      <c r="A60" s="102"/>
      <c r="B60" s="106"/>
      <c r="C60" s="109"/>
      <c r="D60" s="33">
        <v>2036</v>
      </c>
      <c r="E60" s="55">
        <f>ROUND(E56*O_2036,0)</f>
        <v>360</v>
      </c>
      <c r="F60" s="45">
        <f>ROUND(F56*O_2036,0)</f>
        <v>3</v>
      </c>
      <c r="G60" s="45">
        <f>ROUND(G56*D_2036,0)</f>
        <v>20</v>
      </c>
      <c r="H60" s="45">
        <f>ROUND(H56*C_2036,0)</f>
        <v>12</v>
      </c>
      <c r="I60" s="45">
        <f>ROUND(I56*CP_2036,0)</f>
        <v>10</v>
      </c>
      <c r="J60" s="45">
        <f>ROUND(J56*A_2036,0)</f>
        <v>2</v>
      </c>
      <c r="K60" s="45">
        <f t="shared" si="37"/>
        <v>407</v>
      </c>
      <c r="L60" s="158">
        <f t="shared" si="4"/>
        <v>5.8999999999999997E-2</v>
      </c>
      <c r="M60" s="50">
        <f t="shared" si="25"/>
        <v>430.29999999999995</v>
      </c>
      <c r="N60" s="33">
        <v>2036</v>
      </c>
      <c r="O60" s="55">
        <f>ROUND(O56*O_2036,0)</f>
        <v>346</v>
      </c>
      <c r="P60" s="45">
        <f>ROUND(P56*O_2036,0)</f>
        <v>9</v>
      </c>
      <c r="Q60" s="45">
        <f>ROUND(Q56*D_2036,0)</f>
        <v>21</v>
      </c>
      <c r="R60" s="45">
        <f>ROUND(R56*C_2036,0)</f>
        <v>22</v>
      </c>
      <c r="S60" s="45">
        <f>ROUND(S56*CP_2036,0)</f>
        <v>20</v>
      </c>
      <c r="T60" s="45">
        <f>ROUND(T56*A_2036,0)</f>
        <v>7</v>
      </c>
      <c r="U60" s="45">
        <f t="shared" si="38"/>
        <v>425</v>
      </c>
      <c r="V60" s="50">
        <f t="shared" si="26"/>
        <v>470.79999999999995</v>
      </c>
      <c r="W60" s="112"/>
      <c r="X60" s="59">
        <v>2036</v>
      </c>
      <c r="Y60" s="55">
        <f>ROUND(Y56*O_2036,0)</f>
        <v>346</v>
      </c>
      <c r="Z60" s="45">
        <f>ROUND(Z56*O_2036,0)</f>
        <v>9</v>
      </c>
      <c r="AA60" s="45">
        <f>ROUND(AA56*D_2036,0)</f>
        <v>21</v>
      </c>
      <c r="AB60" s="45">
        <f>ROUND(AB56*C_2036,0)</f>
        <v>22</v>
      </c>
      <c r="AC60" s="45">
        <f>ROUND(AC56*CP_2036,0)</f>
        <v>20</v>
      </c>
      <c r="AD60" s="45">
        <f>ROUND(AD56*A_2036,0)</f>
        <v>7</v>
      </c>
      <c r="AE60" s="45">
        <f t="shared" si="39"/>
        <v>425</v>
      </c>
      <c r="AF60" s="50">
        <f t="shared" si="27"/>
        <v>470.79999999999995</v>
      </c>
      <c r="AG60" s="139">
        <v>2031</v>
      </c>
      <c r="AH60" s="140">
        <f>ROUND(SUM(H54:J54,H59:J59,H64:J64)/(K54+K59+K64),3)</f>
        <v>5.1999999999999998E-2</v>
      </c>
      <c r="AI60" s="141">
        <f>ROUND(SUM(K54,K59,K64)*SUM($AE$51,$AE$56,$AE$61)*$AI$51/(SUM($K$51,$K$56,$K$61)*SUM(AE54,AE59,AE64)),2)</f>
        <v>0.86</v>
      </c>
    </row>
    <row r="61" spans="1:35" ht="15.95" customHeight="1">
      <c r="A61" s="102"/>
      <c r="B61" s="104" t="s">
        <v>27</v>
      </c>
      <c r="C61" s="107" t="s">
        <v>28</v>
      </c>
      <c r="D61" s="35" t="s">
        <v>46</v>
      </c>
      <c r="E61" s="52">
        <v>114</v>
      </c>
      <c r="F61" s="51">
        <v>1</v>
      </c>
      <c r="G61" s="51">
        <v>10</v>
      </c>
      <c r="H61" s="51">
        <v>3</v>
      </c>
      <c r="I61" s="51">
        <v>0</v>
      </c>
      <c r="J61" s="51">
        <v>0</v>
      </c>
      <c r="K61" s="46">
        <f>SUM(E61:J61)</f>
        <v>128</v>
      </c>
      <c r="L61" s="155">
        <f t="shared" si="4"/>
        <v>2.3E-2</v>
      </c>
      <c r="M61" s="47">
        <f t="shared" si="25"/>
        <v>129.6</v>
      </c>
      <c r="N61" s="35" t="s">
        <v>46</v>
      </c>
      <c r="O61" s="52">
        <v>132</v>
      </c>
      <c r="P61" s="51">
        <v>0</v>
      </c>
      <c r="Q61" s="51">
        <v>18</v>
      </c>
      <c r="R61" s="51">
        <v>0</v>
      </c>
      <c r="S61" s="51">
        <v>0</v>
      </c>
      <c r="T61" s="51">
        <v>0</v>
      </c>
      <c r="U61" s="46">
        <f>SUM(O61:T61)</f>
        <v>150</v>
      </c>
      <c r="V61" s="47">
        <f t="shared" si="26"/>
        <v>150</v>
      </c>
      <c r="W61" s="110" t="s">
        <v>53</v>
      </c>
      <c r="X61" s="56" t="s">
        <v>46</v>
      </c>
      <c r="Y61" s="52">
        <v>138</v>
      </c>
      <c r="Z61" s="51">
        <v>0</v>
      </c>
      <c r="AA61" s="51">
        <v>12</v>
      </c>
      <c r="AB61" s="51">
        <v>6</v>
      </c>
      <c r="AC61" s="51">
        <v>0</v>
      </c>
      <c r="AD61" s="51">
        <v>0</v>
      </c>
      <c r="AE61" s="46">
        <f>SUM(Y61:AD61)</f>
        <v>156</v>
      </c>
      <c r="AF61" s="47">
        <f t="shared" si="27"/>
        <v>160.19999999999999</v>
      </c>
      <c r="AG61" s="139"/>
      <c r="AH61" s="140"/>
      <c r="AI61" s="142"/>
    </row>
    <row r="62" spans="1:35" ht="15.95" customHeight="1">
      <c r="A62" s="102"/>
      <c r="B62" s="105"/>
      <c r="C62" s="108"/>
      <c r="D62" s="10">
        <v>2021</v>
      </c>
      <c r="E62" s="53">
        <f>ROUND(E61*O_2021,0)</f>
        <v>129</v>
      </c>
      <c r="F62" s="43">
        <f>ROUND(F61*O_2021,0)</f>
        <v>1</v>
      </c>
      <c r="G62" s="43">
        <f>ROUND(G61*D_2021,0)</f>
        <v>11</v>
      </c>
      <c r="H62" s="43">
        <f>ROUND(H61*C_2021,0)</f>
        <v>3</v>
      </c>
      <c r="I62" s="43">
        <f>ROUND(I61*CP_2021,0)</f>
        <v>0</v>
      </c>
      <c r="J62" s="43">
        <f>ROUND(J61*A_2021,0)</f>
        <v>0</v>
      </c>
      <c r="K62" s="43">
        <f t="shared" ref="K62:K65" si="40">SUM(E62:J62)</f>
        <v>144</v>
      </c>
      <c r="L62" s="156">
        <f t="shared" si="4"/>
        <v>2.1000000000000001E-2</v>
      </c>
      <c r="M62" s="48">
        <f t="shared" si="25"/>
        <v>145.6</v>
      </c>
      <c r="N62" s="10">
        <v>2021</v>
      </c>
      <c r="O62" s="53">
        <f>ROUND(O61*O_2021,0)</f>
        <v>149</v>
      </c>
      <c r="P62" s="43">
        <f>ROUND(P61*O_2021,0)</f>
        <v>0</v>
      </c>
      <c r="Q62" s="43">
        <f>ROUND(Q61*D_2021,0)</f>
        <v>19</v>
      </c>
      <c r="R62" s="43">
        <f>ROUND(R61*C_2021,0)</f>
        <v>0</v>
      </c>
      <c r="S62" s="43">
        <f>ROUND(S61*CP_2021,0)</f>
        <v>0</v>
      </c>
      <c r="T62" s="43">
        <f>ROUND(T61*A_2021,0)</f>
        <v>0</v>
      </c>
      <c r="U62" s="43">
        <f t="shared" ref="U62:U65" si="41">SUM(O62:T62)</f>
        <v>168</v>
      </c>
      <c r="V62" s="48">
        <f t="shared" si="26"/>
        <v>168</v>
      </c>
      <c r="W62" s="111"/>
      <c r="X62" s="57">
        <v>2021</v>
      </c>
      <c r="Y62" s="53">
        <f>ROUND(Y61*O_2021,0)</f>
        <v>156</v>
      </c>
      <c r="Z62" s="43">
        <f>ROUND(Z61*O_2021,0)</f>
        <v>0</v>
      </c>
      <c r="AA62" s="43">
        <f>ROUND(AA61*D_2021,0)</f>
        <v>13</v>
      </c>
      <c r="AB62" s="43">
        <f>ROUND(AB61*C_2021,0)</f>
        <v>6</v>
      </c>
      <c r="AC62" s="43">
        <f>ROUND(AC61*CP_2021,0)</f>
        <v>0</v>
      </c>
      <c r="AD62" s="43">
        <f>ROUND(AD61*A_2021,0)</f>
        <v>0</v>
      </c>
      <c r="AE62" s="43">
        <f t="shared" ref="AE62:AE65" si="42">SUM(Y62:AD62)</f>
        <v>175</v>
      </c>
      <c r="AF62" s="48">
        <f t="shared" si="27"/>
        <v>179.2</v>
      </c>
      <c r="AG62" s="139"/>
      <c r="AH62" s="140"/>
      <c r="AI62" s="143"/>
    </row>
    <row r="63" spans="1:35" ht="15.95" customHeight="1">
      <c r="A63" s="102"/>
      <c r="B63" s="105"/>
      <c r="C63" s="108"/>
      <c r="D63" s="17">
        <v>2026</v>
      </c>
      <c r="E63" s="54">
        <f>ROUND(E61*O_2026,0)</f>
        <v>143</v>
      </c>
      <c r="F63" s="44">
        <f>ROUND(F61*O_2026,0)</f>
        <v>1</v>
      </c>
      <c r="G63" s="44">
        <f>ROUND(G61*D_2026,0)</f>
        <v>11</v>
      </c>
      <c r="H63" s="44">
        <f>ROUND(H61*C_2026,0)</f>
        <v>3</v>
      </c>
      <c r="I63" s="44">
        <f>ROUND(I61*CP_2026,0)</f>
        <v>0</v>
      </c>
      <c r="J63" s="44">
        <f>ROUND(J61*A_2026,0)</f>
        <v>0</v>
      </c>
      <c r="K63" s="44">
        <f t="shared" si="40"/>
        <v>158</v>
      </c>
      <c r="L63" s="157">
        <f t="shared" si="4"/>
        <v>1.9E-2</v>
      </c>
      <c r="M63" s="49">
        <f t="shared" si="25"/>
        <v>159.6</v>
      </c>
      <c r="N63" s="17">
        <v>2026</v>
      </c>
      <c r="O63" s="54">
        <f>ROUND(O61*O_2026,0)</f>
        <v>166</v>
      </c>
      <c r="P63" s="44">
        <f>ROUND(P61*O_2026,0)</f>
        <v>0</v>
      </c>
      <c r="Q63" s="44">
        <f>ROUND(Q61*D_2026,0)</f>
        <v>20</v>
      </c>
      <c r="R63" s="44">
        <f>ROUND(R61*C_2026,0)</f>
        <v>0</v>
      </c>
      <c r="S63" s="44">
        <f>ROUND(S61*CP_2026,0)</f>
        <v>0</v>
      </c>
      <c r="T63" s="44">
        <f>ROUND(T61*A_2026,0)</f>
        <v>0</v>
      </c>
      <c r="U63" s="44">
        <f t="shared" si="41"/>
        <v>186</v>
      </c>
      <c r="V63" s="49">
        <f t="shared" si="26"/>
        <v>186</v>
      </c>
      <c r="W63" s="111"/>
      <c r="X63" s="58">
        <v>2026</v>
      </c>
      <c r="Y63" s="54">
        <f>ROUND(Y61*O_2026,0)</f>
        <v>173</v>
      </c>
      <c r="Z63" s="44">
        <f>ROUND(Z61*O_2026,0)</f>
        <v>0</v>
      </c>
      <c r="AA63" s="44">
        <f>ROUND(AA61*D_2026,0)</f>
        <v>13</v>
      </c>
      <c r="AB63" s="44">
        <f>ROUND(AB61*C_2026,0)</f>
        <v>7</v>
      </c>
      <c r="AC63" s="44">
        <f>ROUND(AC61*CP_2026,0)</f>
        <v>0</v>
      </c>
      <c r="AD63" s="44">
        <f>ROUND(AD61*A_2026,0)</f>
        <v>0</v>
      </c>
      <c r="AE63" s="44">
        <f t="shared" si="42"/>
        <v>193</v>
      </c>
      <c r="AF63" s="49">
        <f t="shared" si="27"/>
        <v>197.9</v>
      </c>
      <c r="AG63" s="144">
        <v>2036</v>
      </c>
      <c r="AH63" s="122">
        <f>ROUND(SUM(H55:J55,H60:J60,H65:J65)/(K55+K60+K65),3)</f>
        <v>5.0999999999999997E-2</v>
      </c>
      <c r="AI63" s="147">
        <f>ROUND(SUM(K55,K60,K65)*SUM($AE$51,$AE$56,$AE$61)*$AI$51/(SUM($K$51,$K$56,$K$61)*SUM(AE55,AE60,AE65)),2)</f>
        <v>0.87</v>
      </c>
    </row>
    <row r="64" spans="1:35" ht="15.95" customHeight="1">
      <c r="A64" s="102"/>
      <c r="B64" s="105"/>
      <c r="C64" s="108"/>
      <c r="D64" s="10">
        <v>2031</v>
      </c>
      <c r="E64" s="53">
        <f>ROUND(E61*O_2031,0)</f>
        <v>158</v>
      </c>
      <c r="F64" s="43">
        <f>ROUND(F61*O_2031,0)</f>
        <v>1</v>
      </c>
      <c r="G64" s="43">
        <f>ROUND(G61*D_2031,0)</f>
        <v>11</v>
      </c>
      <c r="H64" s="43">
        <f>ROUND(H61*C_2031,0)</f>
        <v>3</v>
      </c>
      <c r="I64" s="43">
        <f>ROUND(I61*CP_2031,0)</f>
        <v>0</v>
      </c>
      <c r="J64" s="43">
        <f>ROUND(J61*A_2031,0)</f>
        <v>0</v>
      </c>
      <c r="K64" s="43">
        <f t="shared" si="40"/>
        <v>173</v>
      </c>
      <c r="L64" s="156">
        <f t="shared" si="4"/>
        <v>1.7000000000000001E-2</v>
      </c>
      <c r="M64" s="48">
        <f t="shared" si="25"/>
        <v>174.6</v>
      </c>
      <c r="N64" s="10">
        <v>2031</v>
      </c>
      <c r="O64" s="53">
        <f>ROUND(O61*O_2031,0)</f>
        <v>183</v>
      </c>
      <c r="P64" s="43">
        <f>ROUND(P61*O_2031,0)</f>
        <v>0</v>
      </c>
      <c r="Q64" s="43">
        <f>ROUND(Q61*D_2031,0)</f>
        <v>21</v>
      </c>
      <c r="R64" s="43">
        <f>ROUND(R61*C_2031,0)</f>
        <v>0</v>
      </c>
      <c r="S64" s="43">
        <f>ROUND(S61*CP_2031,0)</f>
        <v>0</v>
      </c>
      <c r="T64" s="43">
        <f>ROUND(T61*A_2031,0)</f>
        <v>0</v>
      </c>
      <c r="U64" s="43">
        <f t="shared" si="41"/>
        <v>204</v>
      </c>
      <c r="V64" s="48">
        <f t="shared" si="26"/>
        <v>204</v>
      </c>
      <c r="W64" s="111"/>
      <c r="X64" s="57">
        <v>2031</v>
      </c>
      <c r="Y64" s="53">
        <f>ROUND(Y61*O_2031,0)</f>
        <v>191</v>
      </c>
      <c r="Z64" s="43">
        <f>ROUND(Z61*O_2031,0)</f>
        <v>0</v>
      </c>
      <c r="AA64" s="43">
        <f>ROUND(AA61*D_2031,0)</f>
        <v>14</v>
      </c>
      <c r="AB64" s="43">
        <f>ROUND(AB61*C_2031,0)</f>
        <v>7</v>
      </c>
      <c r="AC64" s="43">
        <f>ROUND(AC61*CP_2031,0)</f>
        <v>0</v>
      </c>
      <c r="AD64" s="43">
        <f>ROUND(AD61*A_2031,0)</f>
        <v>0</v>
      </c>
      <c r="AE64" s="43">
        <f t="shared" si="42"/>
        <v>212</v>
      </c>
      <c r="AF64" s="48">
        <f t="shared" si="27"/>
        <v>216.9</v>
      </c>
      <c r="AG64" s="144"/>
      <c r="AH64" s="122"/>
      <c r="AI64" s="148"/>
    </row>
    <row r="65" spans="1:35" ht="15.95" customHeight="1" thickBot="1">
      <c r="A65" s="103"/>
      <c r="B65" s="106"/>
      <c r="C65" s="109"/>
      <c r="D65" s="33">
        <v>2036</v>
      </c>
      <c r="E65" s="55">
        <f>ROUND(E61*O_2036,0)</f>
        <v>173</v>
      </c>
      <c r="F65" s="45">
        <f>ROUND(F61*O_2036,0)</f>
        <v>2</v>
      </c>
      <c r="G65" s="45">
        <f>ROUND(G61*D_2036,0)</f>
        <v>12</v>
      </c>
      <c r="H65" s="45">
        <f>ROUND(H61*C_2036,0)</f>
        <v>4</v>
      </c>
      <c r="I65" s="45">
        <f>ROUND(I61*CP_2036,0)</f>
        <v>0</v>
      </c>
      <c r="J65" s="45">
        <f>ROUND(J61*A_2036,0)</f>
        <v>0</v>
      </c>
      <c r="K65" s="45">
        <f t="shared" si="40"/>
        <v>191</v>
      </c>
      <c r="L65" s="158">
        <f t="shared" si="4"/>
        <v>2.1000000000000001E-2</v>
      </c>
      <c r="M65" s="50">
        <f t="shared" si="25"/>
        <v>192.8</v>
      </c>
      <c r="N65" s="33">
        <v>2036</v>
      </c>
      <c r="O65" s="55">
        <f>ROUND(O61*O_2036,0)</f>
        <v>200</v>
      </c>
      <c r="P65" s="45">
        <f>ROUND(P61*O_2036,0)</f>
        <v>0</v>
      </c>
      <c r="Q65" s="45">
        <f>ROUND(Q61*D_2036,0)</f>
        <v>21</v>
      </c>
      <c r="R65" s="45">
        <f>ROUND(R61*C_2036,0)</f>
        <v>0</v>
      </c>
      <c r="S65" s="45">
        <f>ROUND(S61*CP_2036,0)</f>
        <v>0</v>
      </c>
      <c r="T65" s="45">
        <f>ROUND(T61*A_2036,0)</f>
        <v>0</v>
      </c>
      <c r="U65" s="45">
        <f t="shared" si="41"/>
        <v>221</v>
      </c>
      <c r="V65" s="50">
        <f t="shared" si="26"/>
        <v>221</v>
      </c>
      <c r="W65" s="112"/>
      <c r="X65" s="59">
        <v>2036</v>
      </c>
      <c r="Y65" s="55">
        <f>ROUND(Y61*O_2036,0)</f>
        <v>209</v>
      </c>
      <c r="Z65" s="45">
        <f>ROUND(Z61*O_2036,0)</f>
        <v>0</v>
      </c>
      <c r="AA65" s="45">
        <f>ROUND(AA61*D_2036,0)</f>
        <v>14</v>
      </c>
      <c r="AB65" s="45">
        <f>ROUND(AB61*C_2036,0)</f>
        <v>7</v>
      </c>
      <c r="AC65" s="45">
        <f>ROUND(AC61*CP_2036,0)</f>
        <v>0</v>
      </c>
      <c r="AD65" s="45">
        <f>ROUND(AD61*A_2036,0)</f>
        <v>0</v>
      </c>
      <c r="AE65" s="45">
        <f t="shared" si="42"/>
        <v>230</v>
      </c>
      <c r="AF65" s="50">
        <f t="shared" si="27"/>
        <v>234.9</v>
      </c>
      <c r="AG65" s="145"/>
      <c r="AH65" s="146"/>
      <c r="AI65" s="149"/>
    </row>
    <row r="67" spans="1:35" ht="15.95" customHeight="1">
      <c r="A67" t="s">
        <v>48</v>
      </c>
    </row>
    <row r="68" spans="1:35" ht="15.95" customHeight="1">
      <c r="A68" t="s">
        <v>49</v>
      </c>
    </row>
  </sheetData>
  <mergeCells count="113">
    <mergeCell ref="AG63:AG65"/>
    <mergeCell ref="AH63:AH65"/>
    <mergeCell ref="AI63:AI65"/>
    <mergeCell ref="A2:AI2"/>
    <mergeCell ref="A1:AI1"/>
    <mergeCell ref="AG57:AG59"/>
    <mergeCell ref="AH57:AH59"/>
    <mergeCell ref="AI57:AI59"/>
    <mergeCell ref="AG60:AG62"/>
    <mergeCell ref="AH60:AH62"/>
    <mergeCell ref="AI60:AI62"/>
    <mergeCell ref="AG51:AG53"/>
    <mergeCell ref="AH51:AH53"/>
    <mergeCell ref="AI51:AI53"/>
    <mergeCell ref="AG54:AG56"/>
    <mergeCell ref="AH54:AH56"/>
    <mergeCell ref="AI54:AI56"/>
    <mergeCell ref="AG45:AG47"/>
    <mergeCell ref="AH45:AH47"/>
    <mergeCell ref="AI45:AI47"/>
    <mergeCell ref="AG48:AG50"/>
    <mergeCell ref="AH48:AH50"/>
    <mergeCell ref="AI48:AI50"/>
    <mergeCell ref="AG39:AG41"/>
    <mergeCell ref="AH39:AH41"/>
    <mergeCell ref="AI39:AI41"/>
    <mergeCell ref="AG42:AG44"/>
    <mergeCell ref="AH42:AH44"/>
    <mergeCell ref="AI42:AI44"/>
    <mergeCell ref="AG33:AG35"/>
    <mergeCell ref="AH33:AH35"/>
    <mergeCell ref="AI33:AI35"/>
    <mergeCell ref="AG36:AG38"/>
    <mergeCell ref="AH36:AH38"/>
    <mergeCell ref="AI36:AI38"/>
    <mergeCell ref="AH9:AH11"/>
    <mergeCell ref="AI9:AI11"/>
    <mergeCell ref="AG12:AG14"/>
    <mergeCell ref="AH12:AH14"/>
    <mergeCell ref="AI12:AI14"/>
    <mergeCell ref="AG27:AG29"/>
    <mergeCell ref="AH27:AH29"/>
    <mergeCell ref="AI27:AI29"/>
    <mergeCell ref="AG30:AG32"/>
    <mergeCell ref="AH30:AH32"/>
    <mergeCell ref="AI30:AI32"/>
    <mergeCell ref="AG21:AG23"/>
    <mergeCell ref="AH21:AH23"/>
    <mergeCell ref="AI21:AI23"/>
    <mergeCell ref="AG24:AG26"/>
    <mergeCell ref="AH24:AH26"/>
    <mergeCell ref="AI24:AI26"/>
    <mergeCell ref="AG3:AI3"/>
    <mergeCell ref="AG4:AG5"/>
    <mergeCell ref="AG6:AG8"/>
    <mergeCell ref="AH6:AH8"/>
    <mergeCell ref="AI6:AI8"/>
    <mergeCell ref="B3:C5"/>
    <mergeCell ref="N4:N5"/>
    <mergeCell ref="W4:W5"/>
    <mergeCell ref="A6:A20"/>
    <mergeCell ref="B6:B10"/>
    <mergeCell ref="C6:C10"/>
    <mergeCell ref="B11:B15"/>
    <mergeCell ref="D4:D5"/>
    <mergeCell ref="A3:A5"/>
    <mergeCell ref="C11:C15"/>
    <mergeCell ref="B16:B20"/>
    <mergeCell ref="C16:C20"/>
    <mergeCell ref="AG15:AG17"/>
    <mergeCell ref="AH15:AH17"/>
    <mergeCell ref="AI15:AI17"/>
    <mergeCell ref="AG18:AG20"/>
    <mergeCell ref="AH18:AH20"/>
    <mergeCell ref="AI18:AI20"/>
    <mergeCell ref="AG9:AG11"/>
    <mergeCell ref="W6:W10"/>
    <mergeCell ref="X4:X5"/>
    <mergeCell ref="D3:M3"/>
    <mergeCell ref="N3:V3"/>
    <mergeCell ref="W3:AF3"/>
    <mergeCell ref="W11:W15"/>
    <mergeCell ref="W16:W20"/>
    <mergeCell ref="W21:W25"/>
    <mergeCell ref="A36:A50"/>
    <mergeCell ref="B36:B40"/>
    <mergeCell ref="C36:C40"/>
    <mergeCell ref="B41:B45"/>
    <mergeCell ref="C41:C45"/>
    <mergeCell ref="B46:B50"/>
    <mergeCell ref="C46:C50"/>
    <mergeCell ref="A21:A35"/>
    <mergeCell ref="B21:B25"/>
    <mergeCell ref="C21:C25"/>
    <mergeCell ref="B26:B30"/>
    <mergeCell ref="C26:C30"/>
    <mergeCell ref="B31:B35"/>
    <mergeCell ref="C31:C35"/>
    <mergeCell ref="W61:W65"/>
    <mergeCell ref="W31:W35"/>
    <mergeCell ref="W36:W40"/>
    <mergeCell ref="W41:W45"/>
    <mergeCell ref="W46:W50"/>
    <mergeCell ref="W51:W55"/>
    <mergeCell ref="W56:W60"/>
    <mergeCell ref="W26:W30"/>
    <mergeCell ref="A51:A65"/>
    <mergeCell ref="B51:B55"/>
    <mergeCell ref="C51:C55"/>
    <mergeCell ref="B56:B60"/>
    <mergeCell ref="C56:C60"/>
    <mergeCell ref="B61:B65"/>
    <mergeCell ref="C61:C65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G34" sqref="G34"/>
    </sheetView>
  </sheetViews>
  <sheetFormatPr defaultRowHeight="15"/>
  <sheetData>
    <row r="2" spans="1:2">
      <c r="A2" s="38" t="s">
        <v>37</v>
      </c>
    </row>
    <row r="4" spans="1:2">
      <c r="B4" s="16" t="s">
        <v>38</v>
      </c>
    </row>
    <row r="5" spans="1:2">
      <c r="A5" t="s">
        <v>39</v>
      </c>
      <c r="B5" s="39">
        <v>1</v>
      </c>
    </row>
    <row r="6" spans="1:2">
      <c r="A6" t="s">
        <v>40</v>
      </c>
      <c r="B6" s="39">
        <v>0.5</v>
      </c>
    </row>
    <row r="7" spans="1:2">
      <c r="A7" t="s">
        <v>41</v>
      </c>
      <c r="B7" s="39">
        <v>1</v>
      </c>
    </row>
    <row r="8" spans="1:2">
      <c r="A8" t="s">
        <v>42</v>
      </c>
      <c r="B8" s="39">
        <v>1.7</v>
      </c>
    </row>
    <row r="9" spans="1:2">
      <c r="A9" t="s">
        <v>43</v>
      </c>
      <c r="B9" s="39">
        <v>2.5</v>
      </c>
    </row>
    <row r="10" spans="1:2">
      <c r="A10" t="s">
        <v>44</v>
      </c>
      <c r="B10" s="39">
        <v>1.7</v>
      </c>
    </row>
    <row r="14" spans="1:2">
      <c r="A14" s="38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26</vt:i4>
      </vt:variant>
    </vt:vector>
  </HeadingPairs>
  <TitlesOfParts>
    <vt:vector size="29" baseType="lpstr">
      <vt:lpstr>Prognozy ruchu (wskaźniki)</vt:lpstr>
      <vt:lpstr>Prognozy ruchu (bazowa)</vt:lpstr>
      <vt:lpstr>Parametry</vt:lpstr>
      <vt:lpstr>A_2021</vt:lpstr>
      <vt:lpstr>A_2026</vt:lpstr>
      <vt:lpstr>A_2031</vt:lpstr>
      <vt:lpstr>A_2036</vt:lpstr>
      <vt:lpstr>C_2021</vt:lpstr>
      <vt:lpstr>C_2026</vt:lpstr>
      <vt:lpstr>C_2031</vt:lpstr>
      <vt:lpstr>C_2036</vt:lpstr>
      <vt:lpstr>CP_2021</vt:lpstr>
      <vt:lpstr>CP_2026</vt:lpstr>
      <vt:lpstr>CP_2031</vt:lpstr>
      <vt:lpstr>CP_2036</vt:lpstr>
      <vt:lpstr>D_2021</vt:lpstr>
      <vt:lpstr>D_2026</vt:lpstr>
      <vt:lpstr>D_2031</vt:lpstr>
      <vt:lpstr>D_2036</vt:lpstr>
      <vt:lpstr>eA</vt:lpstr>
      <vt:lpstr>eC</vt:lpstr>
      <vt:lpstr>eCP</vt:lpstr>
      <vt:lpstr>eD</vt:lpstr>
      <vt:lpstr>eJ</vt:lpstr>
      <vt:lpstr>eO</vt:lpstr>
      <vt:lpstr>O_2021</vt:lpstr>
      <vt:lpstr>O_2026</vt:lpstr>
      <vt:lpstr>O_2031</vt:lpstr>
      <vt:lpstr>O_2036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2016-07-26T12:15:58Z</dcterms:modified>
</cp:coreProperties>
</file>